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5.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6.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625" yWindow="2070" windowWidth="20370" windowHeight="5475" activeTab="4"/>
  </bookViews>
  <sheets>
    <sheet name="Dynamic Test Matrix" sheetId="4" r:id="rId1"/>
    <sheet name="Configuration Notes" sheetId="6" r:id="rId2"/>
    <sheet name="Static Press P D-0001 to D-0015" sheetId="7" r:id="rId3"/>
    <sheet name="Static Press F D-0101 to D-0106" sheetId="10" r:id="rId4"/>
    <sheet name="Low Cen Pipe D-1002 to D-1055" sheetId="8" r:id="rId5"/>
    <sheet name="dbc-data-" sheetId="11" r:id="rId6"/>
    <sheet name="Low Cen Wing D-1102 to D-1147" sheetId="9" r:id="rId7"/>
    <sheet name="High Cen Wing D-1301 to D-1324" sheetId="13" r:id="rId8"/>
    <sheet name="Low Brid Wing D-XXXX to D-XXXX" sheetId="14" r:id="rId9"/>
  </sheets>
  <definedNames>
    <definedName name="_xlnm.Print_Area" localSheetId="0">'Dynamic Test Matrix'!$S$3:$T$5</definedName>
  </definedNames>
  <calcPr calcId="145621"/>
</workbook>
</file>

<file path=xl/calcChain.xml><?xml version="1.0" encoding="utf-8"?>
<calcChain xmlns="http://schemas.openxmlformats.org/spreadsheetml/2006/main">
  <c r="E4" i="10" l="1"/>
  <c r="E5" i="10"/>
  <c r="E6" i="10"/>
  <c r="E7" i="10"/>
  <c r="E3" i="10"/>
  <c r="E4" i="7"/>
  <c r="E5" i="7"/>
  <c r="E6" i="7"/>
  <c r="E7" i="7"/>
  <c r="E3" i="7"/>
  <c r="V7" i="8" l="1"/>
  <c r="V8" i="8"/>
  <c r="V9" i="8"/>
  <c r="V10" i="8"/>
  <c r="V11" i="8"/>
  <c r="V12" i="8"/>
  <c r="V13" i="8"/>
  <c r="V14" i="8"/>
  <c r="V15" i="8"/>
  <c r="V16" i="8"/>
  <c r="V17" i="8"/>
  <c r="V18" i="8"/>
  <c r="V19" i="8"/>
  <c r="V20" i="8"/>
  <c r="V21" i="8"/>
  <c r="V22" i="8"/>
  <c r="V23" i="8"/>
  <c r="V24" i="8"/>
  <c r="V25" i="8"/>
  <c r="V26" i="8"/>
  <c r="V4" i="8"/>
  <c r="V5" i="8"/>
  <c r="V6" i="8"/>
  <c r="V3" i="8"/>
  <c r="U4" i="8"/>
  <c r="U5" i="8"/>
  <c r="U6" i="8"/>
  <c r="U7" i="8"/>
  <c r="U8" i="8"/>
  <c r="U9" i="8"/>
  <c r="U10" i="8"/>
  <c r="U11" i="8"/>
  <c r="U12" i="8"/>
  <c r="U13" i="8"/>
  <c r="U14" i="8"/>
  <c r="U15" i="8"/>
  <c r="U16" i="8"/>
  <c r="U17" i="8"/>
  <c r="U18" i="8"/>
  <c r="U19" i="8"/>
  <c r="U20" i="8"/>
  <c r="U21" i="8"/>
  <c r="U22" i="8"/>
  <c r="U23" i="8"/>
  <c r="U24" i="8"/>
  <c r="U25" i="8"/>
  <c r="U26" i="8"/>
  <c r="U3" i="8"/>
  <c r="BC45" i="9" l="1"/>
  <c r="AY45" i="9"/>
  <c r="BC44" i="9"/>
  <c r="AY44" i="9"/>
  <c r="BC43" i="9"/>
  <c r="AY43" i="9"/>
  <c r="AY38" i="9"/>
  <c r="AY37" i="9"/>
  <c r="AY36" i="9"/>
  <c r="AY6" i="9" l="1"/>
  <c r="AY5" i="9"/>
  <c r="AY4" i="9"/>
  <c r="AY22" i="9"/>
  <c r="AY21" i="9"/>
  <c r="AY20" i="9"/>
  <c r="AY54" i="9"/>
  <c r="AY53" i="9"/>
  <c r="AY52" i="9"/>
  <c r="AC4" i="8" l="1"/>
  <c r="AC5" i="8"/>
  <c r="AC3" i="8"/>
  <c r="D172" i="6" l="1"/>
  <c r="AR44" i="9" l="1"/>
  <c r="AS44" i="9"/>
  <c r="AT44" i="9"/>
  <c r="AU44" i="9"/>
  <c r="AR45" i="9"/>
  <c r="AS45" i="9"/>
  <c r="AT45" i="9"/>
  <c r="AU45" i="9"/>
  <c r="AR46" i="9"/>
  <c r="AS46" i="9"/>
  <c r="AT46" i="9"/>
  <c r="AU46" i="9"/>
  <c r="AR47" i="9"/>
  <c r="AS47" i="9"/>
  <c r="AT47" i="9"/>
  <c r="AU47" i="9"/>
  <c r="AR48" i="9"/>
  <c r="AS48" i="9"/>
  <c r="AT48" i="9"/>
  <c r="AU48" i="9"/>
  <c r="AS43" i="9"/>
  <c r="AT43" i="9"/>
  <c r="AU43" i="9"/>
  <c r="AR43" i="9"/>
  <c r="AL41" i="9"/>
  <c r="AM41" i="9"/>
  <c r="AN41" i="9"/>
  <c r="AO41" i="9"/>
  <c r="AL42" i="9"/>
  <c r="AM42" i="9"/>
  <c r="AN42" i="9"/>
  <c r="AO42" i="9"/>
  <c r="AM40" i="9"/>
  <c r="AN40" i="9"/>
  <c r="AO40" i="9"/>
  <c r="AL40" i="9"/>
  <c r="H4" i="13" l="1"/>
  <c r="H5" i="13"/>
  <c r="H6" i="13"/>
  <c r="H7" i="13"/>
  <c r="H8" i="13"/>
  <c r="H9" i="13"/>
  <c r="H10" i="13"/>
  <c r="H11" i="13"/>
  <c r="H12" i="13"/>
  <c r="H13" i="13"/>
  <c r="H14" i="13"/>
  <c r="H15" i="13"/>
  <c r="H16" i="13"/>
  <c r="H17" i="13"/>
  <c r="H18" i="13"/>
  <c r="H19" i="13"/>
  <c r="H20" i="13"/>
  <c r="H21" i="13"/>
  <c r="H22" i="13"/>
  <c r="H23" i="13"/>
  <c r="H24" i="13"/>
  <c r="H25" i="13"/>
  <c r="H26" i="13"/>
  <c r="H3" i="13"/>
  <c r="C25" i="13"/>
  <c r="C26" i="13"/>
  <c r="C4" i="13"/>
  <c r="C5" i="13"/>
  <c r="C6" i="13"/>
  <c r="C7" i="13"/>
  <c r="C8" i="13"/>
  <c r="C9" i="13"/>
  <c r="C10" i="13"/>
  <c r="C11" i="13"/>
  <c r="C12" i="13"/>
  <c r="C13" i="13"/>
  <c r="C14" i="13"/>
  <c r="C15" i="13"/>
  <c r="C16" i="13"/>
  <c r="C17" i="13"/>
  <c r="C18" i="13"/>
  <c r="C19" i="13"/>
  <c r="C20" i="13"/>
  <c r="C21" i="13"/>
  <c r="C22" i="13"/>
  <c r="C23" i="13"/>
  <c r="C24" i="13"/>
  <c r="C3" i="13"/>
  <c r="G25" i="13"/>
  <c r="G26" i="13"/>
  <c r="Y26" i="14"/>
  <c r="U26" i="14"/>
  <c r="V26" i="14" s="1"/>
  <c r="S26" i="14"/>
  <c r="Y25" i="14"/>
  <c r="V25" i="14"/>
  <c r="U25" i="14"/>
  <c r="S25" i="14"/>
  <c r="Y24" i="14"/>
  <c r="U24" i="14"/>
  <c r="V24" i="14" s="1"/>
  <c r="S24" i="14"/>
  <c r="G24" i="14"/>
  <c r="H24" i="14" s="1"/>
  <c r="Y23" i="14"/>
  <c r="V23" i="14"/>
  <c r="U23" i="14"/>
  <c r="S23" i="14"/>
  <c r="G23" i="14"/>
  <c r="H23" i="14" s="1"/>
  <c r="B23" i="14"/>
  <c r="Y22" i="14"/>
  <c r="U22" i="14"/>
  <c r="V22" i="14" s="1"/>
  <c r="S22" i="14"/>
  <c r="G22" i="14"/>
  <c r="H22" i="14" s="1"/>
  <c r="B22" i="14"/>
  <c r="Y21" i="14"/>
  <c r="V21" i="14"/>
  <c r="U21" i="14"/>
  <c r="S21" i="14"/>
  <c r="G21" i="14"/>
  <c r="H21" i="14" s="1"/>
  <c r="B21" i="14"/>
  <c r="Y20" i="14"/>
  <c r="U20" i="14"/>
  <c r="V20" i="14" s="1"/>
  <c r="S20" i="14"/>
  <c r="H20" i="14"/>
  <c r="G20" i="14"/>
  <c r="B20" i="14"/>
  <c r="Y19" i="14"/>
  <c r="U19" i="14"/>
  <c r="V19" i="14" s="1"/>
  <c r="S19" i="14"/>
  <c r="G19" i="14"/>
  <c r="H19" i="14" s="1"/>
  <c r="B19" i="14"/>
  <c r="Y18" i="14"/>
  <c r="U18" i="14"/>
  <c r="V18" i="14" s="1"/>
  <c r="S18" i="14"/>
  <c r="H18" i="14"/>
  <c r="G18" i="14"/>
  <c r="B18" i="14"/>
  <c r="Y17" i="14"/>
  <c r="U17" i="14"/>
  <c r="V17" i="14" s="1"/>
  <c r="S17" i="14"/>
  <c r="G17" i="14"/>
  <c r="H17" i="14" s="1"/>
  <c r="B17" i="14"/>
  <c r="Y16" i="14"/>
  <c r="U16" i="14"/>
  <c r="V16" i="14" s="1"/>
  <c r="S16" i="14"/>
  <c r="G16" i="14"/>
  <c r="H16" i="14" s="1"/>
  <c r="B16" i="14"/>
  <c r="Y15" i="14"/>
  <c r="V15" i="14"/>
  <c r="U15" i="14"/>
  <c r="S15" i="14"/>
  <c r="G15" i="14"/>
  <c r="H15" i="14" s="1"/>
  <c r="B15" i="14"/>
  <c r="Y14" i="14"/>
  <c r="U14" i="14"/>
  <c r="V14" i="14" s="1"/>
  <c r="S14" i="14"/>
  <c r="G14" i="14"/>
  <c r="H14" i="14" s="1"/>
  <c r="B14" i="14"/>
  <c r="Y13" i="14"/>
  <c r="V13" i="14"/>
  <c r="U13" i="14"/>
  <c r="S13" i="14"/>
  <c r="G13" i="14"/>
  <c r="H13" i="14" s="1"/>
  <c r="B13" i="14"/>
  <c r="Y12" i="14"/>
  <c r="U12" i="14"/>
  <c r="V12" i="14" s="1"/>
  <c r="S12" i="14"/>
  <c r="H12" i="14"/>
  <c r="G12" i="14"/>
  <c r="B12" i="14"/>
  <c r="Y11" i="14"/>
  <c r="U11" i="14"/>
  <c r="V11" i="14" s="1"/>
  <c r="S11" i="14"/>
  <c r="G11" i="14"/>
  <c r="H11" i="14" s="1"/>
  <c r="B11" i="14"/>
  <c r="Y10" i="14"/>
  <c r="U10" i="14"/>
  <c r="V10" i="14" s="1"/>
  <c r="S10" i="14"/>
  <c r="H10" i="14"/>
  <c r="G10" i="14"/>
  <c r="B10" i="14"/>
  <c r="Y9" i="14"/>
  <c r="U9" i="14"/>
  <c r="V9" i="14" s="1"/>
  <c r="S9" i="14"/>
  <c r="N9" i="14"/>
  <c r="H9" i="14"/>
  <c r="G9" i="14"/>
  <c r="B9" i="14"/>
  <c r="Y8" i="14"/>
  <c r="U8" i="14"/>
  <c r="V8" i="14" s="1"/>
  <c r="S8" i="14"/>
  <c r="N8" i="14"/>
  <c r="H8" i="14"/>
  <c r="G8" i="14"/>
  <c r="B8" i="14"/>
  <c r="Y7" i="14"/>
  <c r="U7" i="14"/>
  <c r="V7" i="14" s="1"/>
  <c r="S7" i="14"/>
  <c r="N7" i="14"/>
  <c r="H7" i="14"/>
  <c r="G7" i="14"/>
  <c r="B7" i="14"/>
  <c r="Y6" i="14"/>
  <c r="U6" i="14"/>
  <c r="V6" i="14" s="1"/>
  <c r="S6" i="14"/>
  <c r="N6" i="14"/>
  <c r="H6" i="14"/>
  <c r="G6" i="14"/>
  <c r="B6" i="14"/>
  <c r="Y5" i="14"/>
  <c r="U5" i="14"/>
  <c r="V5" i="14" s="1"/>
  <c r="S5" i="14"/>
  <c r="N5" i="14"/>
  <c r="H5" i="14"/>
  <c r="G5" i="14"/>
  <c r="B5" i="14"/>
  <c r="Y4" i="14"/>
  <c r="U4" i="14"/>
  <c r="V4" i="14" s="1"/>
  <c r="S4" i="14"/>
  <c r="N4" i="14"/>
  <c r="H4" i="14"/>
  <c r="G4" i="14"/>
  <c r="B4" i="14"/>
  <c r="Y3" i="14"/>
  <c r="U3" i="14"/>
  <c r="V3" i="14" s="1"/>
  <c r="S3" i="14"/>
  <c r="N3" i="14"/>
  <c r="H3" i="14"/>
  <c r="G3" i="14"/>
  <c r="B3" i="14"/>
  <c r="Y26" i="13"/>
  <c r="U26" i="13"/>
  <c r="S26" i="13"/>
  <c r="Y25" i="13"/>
  <c r="U25" i="13"/>
  <c r="S25" i="13"/>
  <c r="Y24" i="13"/>
  <c r="U24" i="13"/>
  <c r="S24" i="13"/>
  <c r="G24" i="13"/>
  <c r="Y23" i="13"/>
  <c r="U23" i="13"/>
  <c r="S23" i="13"/>
  <c r="G23" i="13"/>
  <c r="Y22" i="13"/>
  <c r="U22" i="13"/>
  <c r="V22" i="13" s="1"/>
  <c r="S22" i="13"/>
  <c r="G22" i="13"/>
  <c r="Y21" i="13"/>
  <c r="U21" i="13"/>
  <c r="S21" i="13"/>
  <c r="G21" i="13"/>
  <c r="Y20" i="13"/>
  <c r="U20" i="13"/>
  <c r="S20" i="13"/>
  <c r="G20" i="13"/>
  <c r="Y19" i="13"/>
  <c r="U19" i="13"/>
  <c r="S19" i="13"/>
  <c r="G19" i="13"/>
  <c r="Y18" i="13"/>
  <c r="U18" i="13"/>
  <c r="V18" i="13" s="1"/>
  <c r="S18" i="13"/>
  <c r="G18" i="13"/>
  <c r="Y17" i="13"/>
  <c r="U17" i="13"/>
  <c r="S17" i="13"/>
  <c r="G17" i="13"/>
  <c r="Y16" i="13"/>
  <c r="U16" i="13"/>
  <c r="S16" i="13"/>
  <c r="G16" i="13"/>
  <c r="Y15" i="13"/>
  <c r="U15" i="13"/>
  <c r="S15" i="13"/>
  <c r="G15" i="13"/>
  <c r="Y14" i="13"/>
  <c r="U14" i="13"/>
  <c r="V14" i="13" s="1"/>
  <c r="S14" i="13"/>
  <c r="G14" i="13"/>
  <c r="Y13" i="13"/>
  <c r="U13" i="13"/>
  <c r="S13" i="13"/>
  <c r="G13" i="13"/>
  <c r="Y12" i="13"/>
  <c r="U12" i="13"/>
  <c r="S12" i="13"/>
  <c r="G12" i="13"/>
  <c r="Y11" i="13"/>
  <c r="U11" i="13"/>
  <c r="S11" i="13"/>
  <c r="G11" i="13"/>
  <c r="Y10" i="13"/>
  <c r="U10" i="13"/>
  <c r="V10" i="13" s="1"/>
  <c r="S10" i="13"/>
  <c r="G10" i="13"/>
  <c r="Y9" i="13"/>
  <c r="U9" i="13"/>
  <c r="S9" i="13"/>
  <c r="N9" i="13"/>
  <c r="G9" i="13"/>
  <c r="Y8" i="13"/>
  <c r="U8" i="13"/>
  <c r="S8" i="13"/>
  <c r="N8" i="13"/>
  <c r="G8" i="13"/>
  <c r="Y7" i="13"/>
  <c r="U7" i="13"/>
  <c r="S7" i="13"/>
  <c r="N7" i="13"/>
  <c r="G7" i="13"/>
  <c r="Y6" i="13"/>
  <c r="U6" i="13"/>
  <c r="S6" i="13"/>
  <c r="N6" i="13"/>
  <c r="G6" i="13"/>
  <c r="Y5" i="13"/>
  <c r="U5" i="13"/>
  <c r="S5" i="13"/>
  <c r="N5" i="13"/>
  <c r="G5" i="13"/>
  <c r="Y4" i="13"/>
  <c r="U4" i="13"/>
  <c r="V4" i="13" s="1"/>
  <c r="S4" i="13"/>
  <c r="N4" i="13"/>
  <c r="G4" i="13"/>
  <c r="Y3" i="13"/>
  <c r="U3" i="13"/>
  <c r="V3" i="13" s="1"/>
  <c r="S3" i="13"/>
  <c r="N3" i="13"/>
  <c r="G3" i="13"/>
  <c r="V6" i="13" l="1"/>
  <c r="V9" i="13"/>
  <c r="V12" i="13"/>
  <c r="V21" i="13"/>
  <c r="V24" i="13"/>
  <c r="V15" i="13"/>
  <c r="V8" i="13"/>
  <c r="V7" i="13"/>
  <c r="V11" i="13"/>
  <c r="V17" i="13"/>
  <c r="V20" i="13"/>
  <c r="V25" i="13"/>
  <c r="V23" i="13"/>
  <c r="V13" i="13"/>
  <c r="V16" i="13"/>
  <c r="V19" i="13"/>
  <c r="V26" i="13"/>
  <c r="V5" i="13"/>
  <c r="AL36" i="9" l="1"/>
  <c r="D375" i="4" l="1"/>
  <c r="F375" i="4" s="1"/>
  <c r="D372" i="4"/>
  <c r="F372" i="4" s="1"/>
  <c r="F371" i="4"/>
  <c r="E371" i="4"/>
  <c r="D371" i="4"/>
  <c r="D370" i="4"/>
  <c r="F370" i="4" s="1"/>
  <c r="F369" i="4"/>
  <c r="E369" i="4"/>
  <c r="D369" i="4"/>
  <c r="D368" i="4"/>
  <c r="F368" i="4" s="1"/>
  <c r="D359" i="4"/>
  <c r="F359" i="4" s="1"/>
  <c r="E359" i="4"/>
  <c r="F360" i="4"/>
  <c r="D367" i="4"/>
  <c r="F367" i="4" s="1"/>
  <c r="F366" i="4"/>
  <c r="D366" i="4"/>
  <c r="E366" i="4" s="1"/>
  <c r="D365" i="4"/>
  <c r="F365" i="4" s="1"/>
  <c r="D364" i="4"/>
  <c r="F364" i="4" s="1"/>
  <c r="D363" i="4"/>
  <c r="E363" i="4" s="1"/>
  <c r="D362" i="4"/>
  <c r="E362" i="4" s="1"/>
  <c r="D361" i="4"/>
  <c r="F361" i="4" s="1"/>
  <c r="E375" i="4" l="1"/>
  <c r="F362" i="4"/>
  <c r="E372" i="4"/>
  <c r="E370" i="4"/>
  <c r="E368" i="4"/>
  <c r="E365" i="4"/>
  <c r="F363" i="4"/>
  <c r="E361" i="4"/>
  <c r="E364" i="4"/>
  <c r="E367" i="4"/>
  <c r="D358" i="4"/>
  <c r="F358" i="4" s="1"/>
  <c r="D357" i="4"/>
  <c r="E357" i="4" s="1"/>
  <c r="D351" i="4"/>
  <c r="E351" i="4" s="1"/>
  <c r="D338" i="4"/>
  <c r="F338" i="4" s="1"/>
  <c r="D336" i="4"/>
  <c r="E336" i="4" s="1"/>
  <c r="X332" i="4"/>
  <c r="Y17" i="8"/>
  <c r="Y18" i="8"/>
  <c r="Y19" i="8"/>
  <c r="Y20" i="8"/>
  <c r="Y21" i="8"/>
  <c r="Y22" i="8"/>
  <c r="Y23" i="8"/>
  <c r="Y24" i="8"/>
  <c r="Y25" i="8"/>
  <c r="Y26" i="8"/>
  <c r="D333" i="4"/>
  <c r="D334" i="4"/>
  <c r="D335" i="4"/>
  <c r="E335" i="4" s="1"/>
  <c r="D332" i="4"/>
  <c r="E332" i="4" s="1"/>
  <c r="F333" i="4"/>
  <c r="F334" i="4"/>
  <c r="F335" i="4"/>
  <c r="F332" i="4"/>
  <c r="D324" i="4"/>
  <c r="E324" i="4" s="1"/>
  <c r="D346" i="4"/>
  <c r="E346" i="4" s="1"/>
  <c r="D347" i="4"/>
  <c r="E347" i="4" s="1"/>
  <c r="D342" i="4"/>
  <c r="F342" i="4" s="1"/>
  <c r="D341" i="4"/>
  <c r="E341" i="4" s="1"/>
  <c r="D322" i="4"/>
  <c r="F322" i="4" s="1"/>
  <c r="E358" i="4" l="1"/>
  <c r="F346" i="4"/>
  <c r="F336" i="4"/>
  <c r="F357" i="4"/>
  <c r="F351" i="4"/>
  <c r="F350" i="4"/>
  <c r="E338" i="4"/>
  <c r="F324" i="4"/>
  <c r="F347" i="4"/>
  <c r="E342" i="4"/>
  <c r="F341" i="4"/>
  <c r="E322" i="4"/>
  <c r="D317" i="4"/>
  <c r="F317" i="4" s="1"/>
  <c r="D319" i="4"/>
  <c r="F319" i="4" s="1"/>
  <c r="D301" i="4"/>
  <c r="E301" i="4" s="1"/>
  <c r="D300" i="4"/>
  <c r="F300" i="4" s="1"/>
  <c r="E317" i="4" l="1"/>
  <c r="E319" i="4"/>
  <c r="F301" i="4"/>
  <c r="E300" i="4"/>
  <c r="D303" i="4"/>
  <c r="F303" i="4" s="1"/>
  <c r="D280" i="4"/>
  <c r="E280" i="4" s="1"/>
  <c r="D278" i="4"/>
  <c r="F278" i="4" s="1"/>
  <c r="D276" i="4"/>
  <c r="E276" i="4" s="1"/>
  <c r="D274" i="4"/>
  <c r="F274" i="4" s="1"/>
  <c r="D272" i="4"/>
  <c r="F272" i="4" s="1"/>
  <c r="D270" i="4"/>
  <c r="F270" i="4" s="1"/>
  <c r="D268" i="4"/>
  <c r="E268" i="4" s="1"/>
  <c r="D266" i="4"/>
  <c r="E266" i="4" s="1"/>
  <c r="E303" i="4" l="1"/>
  <c r="E274" i="4"/>
  <c r="F268" i="4"/>
  <c r="F276" i="4"/>
  <c r="F266" i="4"/>
  <c r="E272" i="4"/>
  <c r="F280" i="4"/>
  <c r="E270" i="4"/>
  <c r="E278" i="4"/>
  <c r="D228" i="4" l="1"/>
  <c r="E228" i="4" s="1"/>
  <c r="F228" i="4" l="1"/>
  <c r="D155" i="4"/>
  <c r="F155" i="4" s="1"/>
  <c r="E155" i="4" l="1"/>
  <c r="J6" i="11"/>
  <c r="J7" i="11"/>
  <c r="J8" i="11"/>
  <c r="J9" i="11"/>
  <c r="J10" i="11"/>
  <c r="J11" i="11"/>
  <c r="J12" i="11"/>
  <c r="J13" i="11"/>
  <c r="J14" i="11"/>
  <c r="J15" i="11"/>
  <c r="J16" i="11"/>
  <c r="J17" i="11"/>
  <c r="J18" i="11"/>
  <c r="J19" i="11"/>
  <c r="J20" i="11"/>
  <c r="J21" i="11"/>
  <c r="J22" i="11"/>
  <c r="J23" i="11"/>
  <c r="J24" i="11"/>
  <c r="J5" i="11"/>
  <c r="B7" i="11"/>
  <c r="B8" i="11" s="1"/>
  <c r="B9" i="11" s="1"/>
  <c r="B10" i="11" s="1"/>
  <c r="B11" i="11" s="1"/>
  <c r="B12" i="11" s="1"/>
  <c r="B13" i="11" s="1"/>
  <c r="B14" i="11" s="1"/>
  <c r="B15" i="11" s="1"/>
  <c r="B16" i="11" s="1"/>
  <c r="B17" i="11" s="1"/>
  <c r="B18" i="11" s="1"/>
  <c r="B19" i="11" s="1"/>
  <c r="B20" i="11" s="1"/>
  <c r="B21" i="11" s="1"/>
  <c r="B22" i="11" s="1"/>
  <c r="B23" i="11" s="1"/>
  <c r="B24" i="11" s="1"/>
  <c r="B6" i="11"/>
  <c r="I6" i="11"/>
  <c r="I7" i="11"/>
  <c r="I8" i="11"/>
  <c r="I9" i="11"/>
  <c r="I10" i="11"/>
  <c r="I11" i="11"/>
  <c r="I12" i="11"/>
  <c r="I13" i="11"/>
  <c r="I14" i="11"/>
  <c r="I15" i="11"/>
  <c r="I16" i="11"/>
  <c r="I17" i="11"/>
  <c r="I18" i="11"/>
  <c r="I19" i="11"/>
  <c r="I20" i="11"/>
  <c r="I21" i="11"/>
  <c r="I22" i="11"/>
  <c r="I23" i="11"/>
  <c r="I24" i="11"/>
  <c r="I5" i="11"/>
  <c r="D115" i="4" l="1"/>
  <c r="F115" i="4" s="1"/>
  <c r="G24" i="9"/>
  <c r="H24" i="9"/>
  <c r="E115" i="4" l="1"/>
  <c r="D88" i="4" l="1"/>
  <c r="F88" i="4" s="1"/>
  <c r="D84" i="4"/>
  <c r="F84" i="4" s="1"/>
  <c r="D89" i="4"/>
  <c r="E89" i="4" s="1"/>
  <c r="D87" i="4"/>
  <c r="F87" i="4" s="1"/>
  <c r="D86" i="4"/>
  <c r="F86" i="4" s="1"/>
  <c r="D85" i="4"/>
  <c r="E85" i="4" s="1"/>
  <c r="F89" i="4" l="1"/>
  <c r="E88" i="4"/>
  <c r="F85" i="4"/>
  <c r="E84" i="4"/>
  <c r="E87" i="4"/>
  <c r="E86" i="4"/>
  <c r="D100" i="4"/>
  <c r="E100" i="4" s="1"/>
  <c r="D98" i="4"/>
  <c r="E98" i="4" s="1"/>
  <c r="D96" i="4"/>
  <c r="F96" i="4" s="1"/>
  <c r="D94" i="4"/>
  <c r="E94" i="4" s="1"/>
  <c r="D92" i="4"/>
  <c r="F92" i="4" s="1"/>
  <c r="D90" i="4"/>
  <c r="E90" i="4" s="1"/>
  <c r="F100" i="4" l="1"/>
  <c r="E96" i="4"/>
  <c r="E92" i="4"/>
  <c r="F94" i="4"/>
  <c r="F90" i="4"/>
  <c r="F98" i="4"/>
  <c r="Y26" i="9" l="1"/>
  <c r="U26" i="9"/>
  <c r="S26" i="9"/>
  <c r="Y25" i="9"/>
  <c r="U25" i="9"/>
  <c r="S25" i="9"/>
  <c r="Y24" i="9"/>
  <c r="U24" i="9"/>
  <c r="S24" i="9"/>
  <c r="Y23" i="9"/>
  <c r="U23" i="9"/>
  <c r="S23" i="9"/>
  <c r="G23" i="9"/>
  <c r="H23" i="9" s="1"/>
  <c r="Y22" i="9"/>
  <c r="U22" i="9"/>
  <c r="S22" i="9"/>
  <c r="G22" i="9"/>
  <c r="H22" i="9" s="1"/>
  <c r="Y21" i="9"/>
  <c r="U21" i="9"/>
  <c r="S21" i="9"/>
  <c r="G21" i="9"/>
  <c r="H21" i="9" s="1"/>
  <c r="Y20" i="9"/>
  <c r="U20" i="9"/>
  <c r="S20" i="9"/>
  <c r="G20" i="9"/>
  <c r="H20" i="9" s="1"/>
  <c r="Y19" i="9"/>
  <c r="U19" i="9"/>
  <c r="S19" i="9"/>
  <c r="G19" i="9"/>
  <c r="H19" i="9" s="1"/>
  <c r="Y18" i="9"/>
  <c r="U18" i="9"/>
  <c r="S18" i="9"/>
  <c r="G18" i="9"/>
  <c r="H18" i="9" s="1"/>
  <c r="Y17" i="9"/>
  <c r="U17" i="9"/>
  <c r="S17" i="9"/>
  <c r="G17" i="9"/>
  <c r="H17" i="9" s="1"/>
  <c r="Y16" i="9"/>
  <c r="U16" i="9"/>
  <c r="S16" i="9"/>
  <c r="G16" i="9"/>
  <c r="H16" i="9" s="1"/>
  <c r="Y15" i="9"/>
  <c r="U15" i="9"/>
  <c r="S15" i="9"/>
  <c r="G15" i="9"/>
  <c r="H15" i="9" s="1"/>
  <c r="Y14" i="9"/>
  <c r="U14" i="9"/>
  <c r="S14" i="9"/>
  <c r="G14" i="9"/>
  <c r="H14" i="9" s="1"/>
  <c r="Y13" i="9"/>
  <c r="U13" i="9"/>
  <c r="S13" i="9"/>
  <c r="G13" i="9"/>
  <c r="H13" i="9" s="1"/>
  <c r="Y12" i="9"/>
  <c r="U12" i="9"/>
  <c r="S12" i="9"/>
  <c r="G12" i="9"/>
  <c r="H12" i="9" s="1"/>
  <c r="Y11" i="9"/>
  <c r="U11" i="9"/>
  <c r="S11" i="9"/>
  <c r="G11" i="9"/>
  <c r="H11" i="9" s="1"/>
  <c r="Y10" i="9"/>
  <c r="U10" i="9"/>
  <c r="S10" i="9"/>
  <c r="G10" i="9"/>
  <c r="H10" i="9" s="1"/>
  <c r="Y9" i="9"/>
  <c r="U9" i="9"/>
  <c r="S9" i="9"/>
  <c r="M9" i="9"/>
  <c r="N9" i="9" s="1"/>
  <c r="G9" i="9"/>
  <c r="H9" i="9" s="1"/>
  <c r="Y8" i="9"/>
  <c r="U8" i="9"/>
  <c r="S8" i="9"/>
  <c r="M8" i="9"/>
  <c r="G8" i="9"/>
  <c r="H8" i="9" s="1"/>
  <c r="Y7" i="9"/>
  <c r="U7" i="9"/>
  <c r="S7" i="9"/>
  <c r="M7" i="9"/>
  <c r="G7" i="9"/>
  <c r="H7" i="9" s="1"/>
  <c r="Y6" i="9"/>
  <c r="U6" i="9"/>
  <c r="S6" i="9"/>
  <c r="M6" i="9"/>
  <c r="G6" i="9"/>
  <c r="H6" i="9" s="1"/>
  <c r="Y5" i="9"/>
  <c r="U5" i="9"/>
  <c r="S5" i="9"/>
  <c r="M5" i="9"/>
  <c r="N5" i="9" s="1"/>
  <c r="G5" i="9"/>
  <c r="H5" i="9" s="1"/>
  <c r="Y4" i="9"/>
  <c r="U4" i="9"/>
  <c r="S4" i="9"/>
  <c r="M4" i="9"/>
  <c r="G4" i="9"/>
  <c r="H4" i="9" s="1"/>
  <c r="Y3" i="9"/>
  <c r="U3" i="9"/>
  <c r="S3" i="9"/>
  <c r="M3" i="9"/>
  <c r="N3" i="9" s="1"/>
  <c r="G3" i="9"/>
  <c r="H3" i="9" s="1"/>
  <c r="V9" i="9" l="1"/>
  <c r="V10" i="9"/>
  <c r="V11" i="9"/>
  <c r="V13" i="9"/>
  <c r="N4" i="9"/>
  <c r="N8" i="9"/>
  <c r="N7" i="9"/>
  <c r="V12" i="9"/>
  <c r="N6" i="9"/>
  <c r="V20" i="9"/>
  <c r="V4" i="9"/>
  <c r="V7" i="9"/>
  <c r="V26" i="9"/>
  <c r="V8" i="9"/>
  <c r="V14" i="9"/>
  <c r="V5" i="9"/>
  <c r="V15" i="9"/>
  <c r="V17" i="9"/>
  <c r="V25" i="9"/>
  <c r="V3" i="9"/>
  <c r="V6" i="9"/>
  <c r="V18" i="9"/>
  <c r="V19" i="9"/>
  <c r="V21" i="9"/>
  <c r="V22" i="9"/>
  <c r="V23" i="9"/>
  <c r="V24" i="9"/>
  <c r="V16" i="9"/>
  <c r="D132" i="4"/>
  <c r="E132" i="4" s="1"/>
  <c r="D114" i="4"/>
  <c r="F114" i="4" s="1"/>
  <c r="F132" i="4" l="1"/>
  <c r="E114" i="4"/>
  <c r="W24" i="4"/>
  <c r="W23" i="4"/>
  <c r="W21" i="4"/>
  <c r="E45" i="6" l="1"/>
  <c r="D24" i="4"/>
  <c r="F24" i="4" s="1"/>
  <c r="D23" i="4"/>
  <c r="E23" i="4" s="1"/>
  <c r="D22" i="4"/>
  <c r="F22" i="4" s="1"/>
  <c r="D21" i="4"/>
  <c r="F21" i="4" s="1"/>
  <c r="E21" i="4" l="1"/>
  <c r="E22" i="4"/>
  <c r="F23" i="4"/>
  <c r="E24" i="4"/>
  <c r="D22" i="6" l="1"/>
  <c r="I6" i="6"/>
  <c r="E8" i="6"/>
  <c r="E6" i="6"/>
  <c r="E31" i="6"/>
  <c r="L6" i="6" l="1"/>
  <c r="L7" i="6" s="1"/>
  <c r="G4" i="8"/>
  <c r="H4" i="8" s="1"/>
  <c r="G5" i="8"/>
  <c r="H5" i="8" s="1"/>
  <c r="G6" i="8"/>
  <c r="H6" i="8" s="1"/>
  <c r="G7" i="8"/>
  <c r="H7" i="8" s="1"/>
  <c r="G8" i="8"/>
  <c r="H8" i="8" s="1"/>
  <c r="G9" i="8"/>
  <c r="H9" i="8" s="1"/>
  <c r="G10" i="8"/>
  <c r="H10" i="8" s="1"/>
  <c r="G11" i="8"/>
  <c r="H11" i="8" s="1"/>
  <c r="G12" i="8"/>
  <c r="H12" i="8" s="1"/>
  <c r="G13" i="8"/>
  <c r="H13" i="8" s="1"/>
  <c r="G14" i="8"/>
  <c r="H14" i="8" s="1"/>
  <c r="G15" i="8"/>
  <c r="H15" i="8" s="1"/>
  <c r="G16" i="8"/>
  <c r="H16" i="8" s="1"/>
  <c r="G17" i="8"/>
  <c r="H17" i="8" s="1"/>
  <c r="G18" i="8"/>
  <c r="H18" i="8" s="1"/>
  <c r="G19" i="8"/>
  <c r="H19" i="8" s="1"/>
  <c r="G20" i="8"/>
  <c r="H20" i="8" s="1"/>
  <c r="G21" i="8"/>
  <c r="H21" i="8" s="1"/>
  <c r="G22" i="8"/>
  <c r="H22" i="8" s="1"/>
  <c r="G23" i="8"/>
  <c r="H23" i="8" s="1"/>
  <c r="G24" i="8"/>
  <c r="H24" i="8" s="1"/>
  <c r="G3" i="8"/>
  <c r="H3" i="8" s="1"/>
  <c r="Y4" i="8"/>
  <c r="Y5" i="8"/>
  <c r="Y6" i="8"/>
  <c r="Y7" i="8"/>
  <c r="Y8" i="8"/>
  <c r="Y9" i="8"/>
  <c r="Y10" i="8"/>
  <c r="Y11" i="8"/>
  <c r="Y12" i="8"/>
  <c r="Y13" i="8"/>
  <c r="Y14" i="8"/>
  <c r="Y15" i="8"/>
  <c r="Y16" i="8"/>
  <c r="Y3" i="8"/>
  <c r="S4" i="8"/>
  <c r="S5" i="8"/>
  <c r="S6" i="8"/>
  <c r="S7" i="8"/>
  <c r="S8" i="8"/>
  <c r="S9" i="8"/>
  <c r="S10" i="8"/>
  <c r="S11" i="8"/>
  <c r="S12" i="8"/>
  <c r="S13" i="8"/>
  <c r="S14" i="8"/>
  <c r="S15" i="8"/>
  <c r="S16" i="8"/>
  <c r="S17" i="8"/>
  <c r="S18" i="8"/>
  <c r="S19" i="8"/>
  <c r="S20" i="8"/>
  <c r="S21" i="8"/>
  <c r="S22" i="8"/>
  <c r="S23" i="8"/>
  <c r="S24" i="8"/>
  <c r="S25" i="8"/>
  <c r="S26" i="8"/>
  <c r="S3" i="8"/>
  <c r="M4" i="8" l="1"/>
  <c r="M5" i="8"/>
  <c r="M6" i="8"/>
  <c r="M7" i="8"/>
  <c r="M8" i="8"/>
  <c r="M9" i="8"/>
  <c r="M3" i="8"/>
  <c r="N3" i="8" s="1"/>
  <c r="N8" i="8" l="1"/>
  <c r="N4" i="8"/>
  <c r="N7" i="8"/>
  <c r="N6" i="8"/>
  <c r="N9" i="8"/>
  <c r="N5" i="8"/>
  <c r="D17" i="4"/>
  <c r="E17" i="4" s="1"/>
  <c r="D16" i="4"/>
  <c r="F16" i="4" s="1"/>
  <c r="F17" i="4" l="1"/>
  <c r="E16" i="4"/>
  <c r="E334" i="4"/>
  <c r="D315" i="4"/>
  <c r="F315" i="4" s="1"/>
  <c r="D314" i="4"/>
  <c r="E314" i="4" s="1"/>
  <c r="D313" i="4"/>
  <c r="F313" i="4" s="1"/>
  <c r="D311" i="4"/>
  <c r="E311" i="4" s="1"/>
  <c r="D310" i="4"/>
  <c r="E310" i="4" s="1"/>
  <c r="D130" i="4"/>
  <c r="F130" i="4" s="1"/>
  <c r="D129" i="4"/>
  <c r="F129" i="4" s="1"/>
  <c r="D128" i="4"/>
  <c r="E128" i="4" s="1"/>
  <c r="D127" i="4"/>
  <c r="F127" i="4" s="1"/>
  <c r="D126" i="4"/>
  <c r="F126" i="4" s="1"/>
  <c r="D125" i="4"/>
  <c r="E125" i="4" s="1"/>
  <c r="D124" i="4"/>
  <c r="F124" i="4" s="1"/>
  <c r="D123" i="4"/>
  <c r="F123" i="4" s="1"/>
  <c r="D122" i="4"/>
  <c r="E122" i="4" s="1"/>
  <c r="D121" i="4"/>
  <c r="F121" i="4" s="1"/>
  <c r="D120" i="4"/>
  <c r="E120" i="4" s="1"/>
  <c r="D119" i="4"/>
  <c r="F119" i="4" s="1"/>
  <c r="D118" i="4"/>
  <c r="E118" i="4" s="1"/>
  <c r="D117" i="4"/>
  <c r="F117" i="4" s="1"/>
  <c r="D116" i="4"/>
  <c r="F116" i="4" s="1"/>
  <c r="D113" i="4"/>
  <c r="F113" i="4" s="1"/>
  <c r="D112" i="4"/>
  <c r="F112" i="4" s="1"/>
  <c r="D81" i="4"/>
  <c r="F81" i="4" s="1"/>
  <c r="D77" i="4"/>
  <c r="F77" i="4" s="1"/>
  <c r="D73" i="4"/>
  <c r="F73" i="4" s="1"/>
  <c r="D68" i="4"/>
  <c r="F68" i="4" s="1"/>
  <c r="D63" i="4"/>
  <c r="F63" i="4" s="1"/>
  <c r="D59" i="4"/>
  <c r="F59" i="4" s="1"/>
  <c r="D55" i="4"/>
  <c r="E55" i="4" s="1"/>
  <c r="F310" i="4" l="1"/>
  <c r="F311" i="4"/>
  <c r="E313" i="4"/>
  <c r="F314" i="4"/>
  <c r="E315" i="4"/>
  <c r="F128" i="4"/>
  <c r="E119" i="4"/>
  <c r="E117" i="4"/>
  <c r="F125" i="4"/>
  <c r="F122" i="4"/>
  <c r="F120" i="4"/>
  <c r="F118" i="4"/>
  <c r="E112" i="4"/>
  <c r="E116" i="4"/>
  <c r="E127" i="4"/>
  <c r="E123" i="4"/>
  <c r="E129" i="4"/>
  <c r="E113" i="4"/>
  <c r="E124" i="4"/>
  <c r="E130" i="4"/>
  <c r="E121" i="4"/>
  <c r="E126" i="4"/>
  <c r="E81" i="4"/>
  <c r="E77" i="4"/>
  <c r="E73" i="4"/>
  <c r="E68" i="4"/>
  <c r="E63" i="4"/>
  <c r="E59" i="4"/>
  <c r="F55" i="4"/>
  <c r="D169" i="4" l="1"/>
  <c r="E169" i="4" s="1"/>
  <c r="D168" i="4"/>
  <c r="F168" i="4" s="1"/>
  <c r="D167" i="4"/>
  <c r="F167" i="4" s="1"/>
  <c r="D163" i="4"/>
  <c r="F163" i="4" s="1"/>
  <c r="D162" i="4"/>
  <c r="E162" i="4" s="1"/>
  <c r="D161" i="4"/>
  <c r="E161" i="4" s="1"/>
  <c r="D181" i="4"/>
  <c r="F181" i="4" s="1"/>
  <c r="D180" i="4"/>
  <c r="E180" i="4" s="1"/>
  <c r="D179" i="4"/>
  <c r="F179" i="4" s="1"/>
  <c r="D175" i="4"/>
  <c r="E175" i="4" s="1"/>
  <c r="D174" i="4"/>
  <c r="F174" i="4" s="1"/>
  <c r="D173" i="4"/>
  <c r="F173" i="4" s="1"/>
  <c r="E174" i="4" l="1"/>
  <c r="F161" i="4"/>
  <c r="F175" i="4"/>
  <c r="E179" i="4"/>
  <c r="F169" i="4"/>
  <c r="E168" i="4"/>
  <c r="E167" i="4"/>
  <c r="F162" i="4"/>
  <c r="E163" i="4"/>
  <c r="F180" i="4"/>
  <c r="E181" i="4"/>
  <c r="E173" i="4"/>
  <c r="D12" i="4"/>
  <c r="F12" i="4" s="1"/>
  <c r="D11" i="4"/>
  <c r="F11" i="4" s="1"/>
  <c r="D10" i="4"/>
  <c r="F10" i="4" s="1"/>
  <c r="E12" i="4" l="1"/>
  <c r="B9" i="7" s="1"/>
  <c r="E11" i="4"/>
  <c r="B8" i="7" s="1"/>
  <c r="E10" i="4"/>
  <c r="D374" i="4"/>
  <c r="E374" i="4" s="1"/>
  <c r="D356" i="4"/>
  <c r="F356" i="4" s="1"/>
  <c r="D355" i="4"/>
  <c r="E355" i="4" s="1"/>
  <c r="D354" i="4"/>
  <c r="E354" i="4" s="1"/>
  <c r="D353" i="4"/>
  <c r="F353" i="4" s="1"/>
  <c r="D352" i="4"/>
  <c r="F352" i="4" s="1"/>
  <c r="D261" i="4"/>
  <c r="E261" i="4" s="1"/>
  <c r="D260" i="4"/>
  <c r="F260" i="4" s="1"/>
  <c r="D259" i="4"/>
  <c r="F259" i="4" s="1"/>
  <c r="D258" i="4"/>
  <c r="F258" i="4" s="1"/>
  <c r="D257" i="4"/>
  <c r="F257" i="4" s="1"/>
  <c r="D256" i="4"/>
  <c r="E256" i="4" s="1"/>
  <c r="D255" i="4"/>
  <c r="F255" i="4" s="1"/>
  <c r="D254" i="4"/>
  <c r="F254" i="4" s="1"/>
  <c r="D253" i="4"/>
  <c r="F253" i="4" s="1"/>
  <c r="D250" i="4"/>
  <c r="F250" i="4" s="1"/>
  <c r="D249" i="4"/>
  <c r="F249" i="4" s="1"/>
  <c r="D248" i="4"/>
  <c r="F248" i="4" s="1"/>
  <c r="D247" i="4"/>
  <c r="E247" i="4" s="1"/>
  <c r="D246" i="4"/>
  <c r="F246" i="4" s="1"/>
  <c r="D245" i="4"/>
  <c r="F245" i="4" s="1"/>
  <c r="D244" i="4"/>
  <c r="F244" i="4" s="1"/>
  <c r="D243" i="4"/>
  <c r="E243" i="4" s="1"/>
  <c r="D242" i="4"/>
  <c r="E242" i="4" s="1"/>
  <c r="D241" i="4"/>
  <c r="F241" i="4" s="1"/>
  <c r="D240" i="4"/>
  <c r="F240" i="4" s="1"/>
  <c r="D239" i="4"/>
  <c r="E239" i="4" s="1"/>
  <c r="D238" i="4"/>
  <c r="F238" i="4" s="1"/>
  <c r="D237" i="4"/>
  <c r="F237" i="4" s="1"/>
  <c r="D236" i="4"/>
  <c r="F236" i="4" s="1"/>
  <c r="D235" i="4"/>
  <c r="E235" i="4" s="1"/>
  <c r="D234" i="4"/>
  <c r="F234" i="4" s="1"/>
  <c r="D233" i="4"/>
  <c r="F233" i="4" s="1"/>
  <c r="D232" i="4"/>
  <c r="F232" i="4" s="1"/>
  <c r="D231" i="4"/>
  <c r="E231" i="4" s="1"/>
  <c r="D230" i="4"/>
  <c r="F230" i="4" s="1"/>
  <c r="D229" i="4"/>
  <c r="F229" i="4" s="1"/>
  <c r="D307" i="4"/>
  <c r="F307" i="4" s="1"/>
  <c r="D305" i="4"/>
  <c r="D304" i="4"/>
  <c r="D288" i="4"/>
  <c r="E288" i="4" s="1"/>
  <c r="D281" i="4"/>
  <c r="F281" i="4" s="1"/>
  <c r="D279" i="4"/>
  <c r="F279" i="4" s="1"/>
  <c r="D277" i="4"/>
  <c r="E277" i="4" s="1"/>
  <c r="D275" i="4"/>
  <c r="E275" i="4" s="1"/>
  <c r="D273" i="4"/>
  <c r="F273" i="4" s="1"/>
  <c r="D271" i="4"/>
  <c r="F271" i="4" s="1"/>
  <c r="D269" i="4"/>
  <c r="E269" i="4" s="1"/>
  <c r="D267" i="4"/>
  <c r="F267" i="4" s="1"/>
  <c r="D265" i="4"/>
  <c r="F265" i="4" s="1"/>
  <c r="D345" i="4"/>
  <c r="D340" i="4"/>
  <c r="D292" i="4"/>
  <c r="E292" i="4" s="1"/>
  <c r="D290" i="4"/>
  <c r="F290" i="4" s="1"/>
  <c r="D294" i="4"/>
  <c r="F294" i="4" s="1"/>
  <c r="D151" i="4"/>
  <c r="F151" i="4" s="1"/>
  <c r="D156" i="4"/>
  <c r="F156" i="4" s="1"/>
  <c r="D152" i="4"/>
  <c r="E152" i="4" s="1"/>
  <c r="D291" i="4"/>
  <c r="E291" i="4" s="1"/>
  <c r="D289" i="4"/>
  <c r="F289" i="4" s="1"/>
  <c r="D293" i="4"/>
  <c r="E293" i="4" s="1"/>
  <c r="D148" i="4"/>
  <c r="E148" i="4" s="1"/>
  <c r="D140" i="4"/>
  <c r="E140" i="4" s="1"/>
  <c r="D147" i="4"/>
  <c r="F147" i="4" s="1"/>
  <c r="D146" i="4"/>
  <c r="E146" i="4" s="1"/>
  <c r="D145" i="4"/>
  <c r="E145" i="4" s="1"/>
  <c r="D144" i="4"/>
  <c r="F144" i="4" s="1"/>
  <c r="D143" i="4"/>
  <c r="F143" i="4" s="1"/>
  <c r="D142" i="4"/>
  <c r="E142" i="4" s="1"/>
  <c r="D141" i="4"/>
  <c r="F141" i="4" s="1"/>
  <c r="B7" i="7" l="1"/>
  <c r="B7" i="10"/>
  <c r="E340" i="4"/>
  <c r="F340" i="4"/>
  <c r="E345" i="4"/>
  <c r="F345" i="4"/>
  <c r="E304" i="4"/>
  <c r="F304" i="4"/>
  <c r="E305" i="4"/>
  <c r="F305" i="4"/>
  <c r="F354" i="4"/>
  <c r="F374" i="4"/>
  <c r="E353" i="4"/>
  <c r="F355" i="4"/>
  <c r="E352" i="4"/>
  <c r="E356" i="4"/>
  <c r="F261" i="4"/>
  <c r="E255" i="4"/>
  <c r="F235" i="4"/>
  <c r="E238" i="4"/>
  <c r="F247" i="4"/>
  <c r="E250" i="4"/>
  <c r="E307" i="4"/>
  <c r="E260" i="4"/>
  <c r="F231" i="4"/>
  <c r="E234" i="4"/>
  <c r="F242" i="4"/>
  <c r="E230" i="4"/>
  <c r="F243" i="4"/>
  <c r="E246" i="4"/>
  <c r="F256" i="4"/>
  <c r="F239" i="4"/>
  <c r="E229" i="4"/>
  <c r="E233" i="4"/>
  <c r="E237" i="4"/>
  <c r="E245" i="4"/>
  <c r="E254" i="4"/>
  <c r="E258" i="4"/>
  <c r="E259" i="4"/>
  <c r="E241" i="4"/>
  <c r="E249" i="4"/>
  <c r="E232" i="4"/>
  <c r="E236" i="4"/>
  <c r="E240" i="4"/>
  <c r="E244" i="4"/>
  <c r="E248" i="4"/>
  <c r="E253" i="4"/>
  <c r="E257" i="4"/>
  <c r="F277" i="4"/>
  <c r="F269" i="4"/>
  <c r="F288" i="4"/>
  <c r="E151" i="4"/>
  <c r="F145" i="4"/>
  <c r="E271" i="4"/>
  <c r="E279" i="4"/>
  <c r="E267" i="4"/>
  <c r="E265" i="4"/>
  <c r="E273" i="4"/>
  <c r="F275" i="4"/>
  <c r="E281" i="4"/>
  <c r="F292" i="4"/>
  <c r="E290" i="4"/>
  <c r="E294" i="4"/>
  <c r="F148" i="4"/>
  <c r="F142" i="4"/>
  <c r="E141" i="4"/>
  <c r="F291" i="4"/>
  <c r="F140" i="4"/>
  <c r="F293" i="4"/>
  <c r="F146" i="4"/>
  <c r="F152" i="4"/>
  <c r="E156" i="4"/>
  <c r="E289" i="4"/>
  <c r="E144" i="4"/>
  <c r="E143" i="4"/>
  <c r="E147" i="4"/>
  <c r="D157" i="4"/>
  <c r="F157" i="4" s="1"/>
  <c r="D153" i="4"/>
  <c r="F153" i="4" s="1"/>
  <c r="D154" i="4"/>
  <c r="F154" i="4" s="1"/>
  <c r="D150" i="4"/>
  <c r="F150" i="4" s="1"/>
  <c r="D226" i="4"/>
  <c r="E226" i="4" s="1"/>
  <c r="D225" i="4"/>
  <c r="F225" i="4" s="1"/>
  <c r="D224" i="4"/>
  <c r="F224" i="4" s="1"/>
  <c r="D223" i="4"/>
  <c r="E223" i="4" s="1"/>
  <c r="D222" i="4"/>
  <c r="E222" i="4" s="1"/>
  <c r="D221" i="4"/>
  <c r="E221" i="4" s="1"/>
  <c r="D220" i="4"/>
  <c r="E220" i="4" s="1"/>
  <c r="D219" i="4"/>
  <c r="F219" i="4" s="1"/>
  <c r="D218" i="4"/>
  <c r="E218" i="4" s="1"/>
  <c r="D217" i="4"/>
  <c r="F217" i="4" s="1"/>
  <c r="D216" i="4"/>
  <c r="F216" i="4" s="1"/>
  <c r="D215" i="4"/>
  <c r="E215" i="4" s="1"/>
  <c r="D214" i="4"/>
  <c r="F214" i="4" s="1"/>
  <c r="D213" i="4"/>
  <c r="F213" i="4" s="1"/>
  <c r="D212" i="4"/>
  <c r="E212" i="4" s="1"/>
  <c r="D209" i="4"/>
  <c r="F209" i="4" s="1"/>
  <c r="D208" i="4"/>
  <c r="E208" i="4" s="1"/>
  <c r="D207" i="4"/>
  <c r="F207" i="4" s="1"/>
  <c r="D206" i="4"/>
  <c r="F206" i="4" s="1"/>
  <c r="D205" i="4"/>
  <c r="F205" i="4" s="1"/>
  <c r="D204" i="4"/>
  <c r="F204" i="4" s="1"/>
  <c r="D203" i="4"/>
  <c r="E203" i="4" s="1"/>
  <c r="D202" i="4"/>
  <c r="F202" i="4" s="1"/>
  <c r="D201" i="4"/>
  <c r="E201" i="4" s="1"/>
  <c r="D200" i="4"/>
  <c r="F200" i="4" s="1"/>
  <c r="D199" i="4"/>
  <c r="E199" i="4" s="1"/>
  <c r="D198" i="4"/>
  <c r="E198" i="4" s="1"/>
  <c r="D197" i="4"/>
  <c r="F197" i="4" s="1"/>
  <c r="D196" i="4"/>
  <c r="F196" i="4" s="1"/>
  <c r="D195" i="4"/>
  <c r="E195" i="4" s="1"/>
  <c r="D194" i="4"/>
  <c r="F194" i="4" s="1"/>
  <c r="D193" i="4"/>
  <c r="E193" i="4" s="1"/>
  <c r="D192" i="4"/>
  <c r="F192" i="4" s="1"/>
  <c r="D191" i="4"/>
  <c r="E191" i="4" s="1"/>
  <c r="D190" i="4"/>
  <c r="F190" i="4" s="1"/>
  <c r="D189" i="4"/>
  <c r="E189" i="4" s="1"/>
  <c r="D188" i="4"/>
  <c r="F188" i="4" s="1"/>
  <c r="D187" i="4"/>
  <c r="E187" i="4" s="1"/>
  <c r="D186" i="4"/>
  <c r="F186" i="4" s="1"/>
  <c r="D185" i="4"/>
  <c r="F185" i="4" s="1"/>
  <c r="D184" i="4"/>
  <c r="F184" i="4" s="1"/>
  <c r="D183" i="4"/>
  <c r="E183" i="4" s="1"/>
  <c r="D284" i="4"/>
  <c r="F284" i="4" s="1"/>
  <c r="D285" i="4"/>
  <c r="F285" i="4" s="1"/>
  <c r="D166" i="4"/>
  <c r="F166" i="4" s="1"/>
  <c r="D165" i="4"/>
  <c r="E165" i="4" s="1"/>
  <c r="D164" i="4"/>
  <c r="E164" i="4" s="1"/>
  <c r="D160" i="4"/>
  <c r="F160" i="4" s="1"/>
  <c r="D159" i="4"/>
  <c r="F159" i="4" s="1"/>
  <c r="D158" i="4"/>
  <c r="E158" i="4" s="1"/>
  <c r="D178" i="4"/>
  <c r="F178" i="4" s="1"/>
  <c r="D177" i="4"/>
  <c r="F177" i="4" s="1"/>
  <c r="D176" i="4"/>
  <c r="F176" i="4" s="1"/>
  <c r="D172" i="4"/>
  <c r="F172" i="4" s="1"/>
  <c r="D171" i="4"/>
  <c r="F171" i="4" s="1"/>
  <c r="D170" i="4"/>
  <c r="F170" i="4" s="1"/>
  <c r="D111" i="4"/>
  <c r="F111" i="4" s="1"/>
  <c r="D110" i="4"/>
  <c r="E110" i="4" s="1"/>
  <c r="D109" i="4"/>
  <c r="F109" i="4" s="1"/>
  <c r="D108" i="4"/>
  <c r="F108" i="4" s="1"/>
  <c r="D107" i="4"/>
  <c r="F107" i="4" s="1"/>
  <c r="D106" i="4"/>
  <c r="E106" i="4" s="1"/>
  <c r="D105" i="4"/>
  <c r="F105" i="4" s="1"/>
  <c r="D104" i="4"/>
  <c r="F104" i="4" s="1"/>
  <c r="D103" i="4"/>
  <c r="F103" i="4" s="1"/>
  <c r="D102" i="4"/>
  <c r="E102" i="4" s="1"/>
  <c r="D101" i="4"/>
  <c r="F101" i="4" s="1"/>
  <c r="D99" i="4"/>
  <c r="F99" i="4" s="1"/>
  <c r="D97" i="4"/>
  <c r="F97" i="4" s="1"/>
  <c r="D95" i="4"/>
  <c r="F95" i="4" s="1"/>
  <c r="D93" i="4"/>
  <c r="E93" i="4" s="1"/>
  <c r="D91" i="4"/>
  <c r="F91" i="4" s="1"/>
  <c r="D72" i="4"/>
  <c r="E72" i="4" s="1"/>
  <c r="D71" i="4"/>
  <c r="E71" i="4" s="1"/>
  <c r="D70" i="4"/>
  <c r="F70" i="4" s="1"/>
  <c r="D67" i="4"/>
  <c r="F67" i="4" s="1"/>
  <c r="D66" i="4"/>
  <c r="E66" i="4" s="1"/>
  <c r="D65" i="4"/>
  <c r="E65" i="4" s="1"/>
  <c r="D62" i="4"/>
  <c r="F62" i="4" s="1"/>
  <c r="D61" i="4"/>
  <c r="E61" i="4" s="1"/>
  <c r="D60" i="4"/>
  <c r="E60" i="4" s="1"/>
  <c r="D80" i="4"/>
  <c r="F80" i="4" s="1"/>
  <c r="D79" i="4"/>
  <c r="E79" i="4" s="1"/>
  <c r="D78" i="4"/>
  <c r="E78" i="4" s="1"/>
  <c r="D76" i="4"/>
  <c r="F76" i="4" s="1"/>
  <c r="D75" i="4"/>
  <c r="F75" i="4" s="1"/>
  <c r="D74" i="4"/>
  <c r="E74" i="4" s="1"/>
  <c r="D69" i="4"/>
  <c r="F69" i="4" s="1"/>
  <c r="D64" i="4"/>
  <c r="F64" i="4" s="1"/>
  <c r="D27" i="4"/>
  <c r="E27" i="4" s="1"/>
  <c r="D134" i="4"/>
  <c r="F134" i="4" s="1"/>
  <c r="D135" i="4"/>
  <c r="E135" i="4" s="1"/>
  <c r="D136" i="4"/>
  <c r="E136" i="4" s="1"/>
  <c r="D137" i="4"/>
  <c r="F137" i="4" s="1"/>
  <c r="D138" i="4"/>
  <c r="E138" i="4" s="1"/>
  <c r="D139" i="4"/>
  <c r="F139" i="4" s="1"/>
  <c r="D133" i="4"/>
  <c r="F133" i="4" s="1"/>
  <c r="D54" i="4"/>
  <c r="F54" i="4" s="1"/>
  <c r="D53" i="4"/>
  <c r="E53" i="4" s="1"/>
  <c r="D52" i="4"/>
  <c r="E52" i="4" s="1"/>
  <c r="D58" i="4"/>
  <c r="F58" i="4" s="1"/>
  <c r="D57" i="4"/>
  <c r="F57" i="4" s="1"/>
  <c r="D56" i="4"/>
  <c r="F56" i="4" s="1"/>
  <c r="D6" i="4"/>
  <c r="F6" i="4" s="1"/>
  <c r="D13" i="4"/>
  <c r="F13" i="4" s="1"/>
  <c r="D18" i="4"/>
  <c r="F18" i="4" s="1"/>
  <c r="D19" i="4"/>
  <c r="F19" i="4" s="1"/>
  <c r="D20" i="4"/>
  <c r="E20" i="4" s="1"/>
  <c r="D15" i="4"/>
  <c r="E15" i="4" s="1"/>
  <c r="D8" i="4"/>
  <c r="F8" i="4" s="1"/>
  <c r="D9" i="4"/>
  <c r="E9" i="4" s="1"/>
  <c r="D14" i="4"/>
  <c r="E14" i="4" s="1"/>
  <c r="D7" i="4"/>
  <c r="F7" i="4" s="1"/>
  <c r="D48" i="4"/>
  <c r="F48" i="4" s="1"/>
  <c r="D49" i="4"/>
  <c r="F49" i="4" s="1"/>
  <c r="D50" i="4"/>
  <c r="F50" i="4" s="1"/>
  <c r="D51" i="4"/>
  <c r="F51" i="4" s="1"/>
  <c r="D47" i="4"/>
  <c r="E47" i="4" s="1"/>
  <c r="B22" i="9" s="1"/>
  <c r="D46" i="4"/>
  <c r="E46" i="4" s="1"/>
  <c r="B21" i="9" s="1"/>
  <c r="D45" i="4"/>
  <c r="E45" i="4" s="1"/>
  <c r="B20" i="9" s="1"/>
  <c r="D44" i="4"/>
  <c r="E44" i="4" s="1"/>
  <c r="B19" i="9" s="1"/>
  <c r="D31" i="4"/>
  <c r="E31" i="4" s="1"/>
  <c r="B6" i="9" s="1"/>
  <c r="D32" i="4"/>
  <c r="E32" i="4" s="1"/>
  <c r="B7" i="9" s="1"/>
  <c r="D33" i="4"/>
  <c r="E33" i="4" s="1"/>
  <c r="B8" i="9" s="1"/>
  <c r="D34" i="4"/>
  <c r="E34" i="4" s="1"/>
  <c r="B9" i="9" s="1"/>
  <c r="D35" i="4"/>
  <c r="E35" i="4" s="1"/>
  <c r="B10" i="9" s="1"/>
  <c r="D36" i="4"/>
  <c r="E36" i="4" s="1"/>
  <c r="B11" i="9" s="1"/>
  <c r="D37" i="4"/>
  <c r="F37" i="4" s="1"/>
  <c r="D38" i="4"/>
  <c r="E38" i="4" s="1"/>
  <c r="B13" i="9" s="1"/>
  <c r="D39" i="4"/>
  <c r="F39" i="4" s="1"/>
  <c r="D40" i="4"/>
  <c r="E40" i="4" s="1"/>
  <c r="B15" i="9" s="1"/>
  <c r="D41" i="4"/>
  <c r="E41" i="4" s="1"/>
  <c r="B16" i="9" s="1"/>
  <c r="D42" i="4"/>
  <c r="F42" i="4" s="1"/>
  <c r="D43" i="4"/>
  <c r="E43" i="4" s="1"/>
  <c r="B18" i="9" s="1"/>
  <c r="D29" i="4"/>
  <c r="F29" i="4" s="1"/>
  <c r="D30" i="4"/>
  <c r="E30" i="4" s="1"/>
  <c r="B5" i="9" s="1"/>
  <c r="D28" i="4"/>
  <c r="E28" i="4" s="1"/>
  <c r="B3" i="9" s="1"/>
  <c r="B6" i="7" l="1"/>
  <c r="B6" i="10"/>
  <c r="B18" i="8"/>
  <c r="B10" i="8"/>
  <c r="B22" i="8"/>
  <c r="B3" i="8"/>
  <c r="B13" i="8"/>
  <c r="B9" i="8"/>
  <c r="B19" i="8"/>
  <c r="B6" i="8"/>
  <c r="B5" i="8"/>
  <c r="B16" i="8"/>
  <c r="B8" i="8"/>
  <c r="B20" i="8"/>
  <c r="B15" i="8"/>
  <c r="B11" i="8"/>
  <c r="B7" i="8"/>
  <c r="B21" i="8"/>
  <c r="E150" i="4"/>
  <c r="E157" i="4"/>
  <c r="E153" i="4"/>
  <c r="E154" i="4"/>
  <c r="F183" i="4"/>
  <c r="E186" i="4"/>
  <c r="F165" i="4"/>
  <c r="E284" i="4"/>
  <c r="F199" i="4"/>
  <c r="E202" i="4"/>
  <c r="F226" i="4"/>
  <c r="F212" i="4"/>
  <c r="F218" i="4"/>
  <c r="E209" i="4"/>
  <c r="F223" i="4"/>
  <c r="E285" i="4"/>
  <c r="F198" i="4"/>
  <c r="F222" i="4"/>
  <c r="E207" i="4"/>
  <c r="F215" i="4"/>
  <c r="F195" i="4"/>
  <c r="E214" i="4"/>
  <c r="E217" i="4"/>
  <c r="E225" i="4"/>
  <c r="E219" i="4"/>
  <c r="F220" i="4"/>
  <c r="F221" i="4"/>
  <c r="E224" i="4"/>
  <c r="E213" i="4"/>
  <c r="E216" i="4"/>
  <c r="F208" i="4"/>
  <c r="F191" i="4"/>
  <c r="E194" i="4"/>
  <c r="F187" i="4"/>
  <c r="E190" i="4"/>
  <c r="F203" i="4"/>
  <c r="E206" i="4"/>
  <c r="E185" i="4"/>
  <c r="E197" i="4"/>
  <c r="E205" i="4"/>
  <c r="E184" i="4"/>
  <c r="E188" i="4"/>
  <c r="F189" i="4"/>
  <c r="E192" i="4"/>
  <c r="F193" i="4"/>
  <c r="E196" i="4"/>
  <c r="E200" i="4"/>
  <c r="F201" i="4"/>
  <c r="E204" i="4"/>
  <c r="F164" i="4"/>
  <c r="F158" i="4"/>
  <c r="E160" i="4"/>
  <c r="E159" i="4"/>
  <c r="E166" i="4"/>
  <c r="E172" i="4"/>
  <c r="E178" i="4"/>
  <c r="E177" i="4"/>
  <c r="E176" i="4"/>
  <c r="E171" i="4"/>
  <c r="E170" i="4"/>
  <c r="F93" i="4"/>
  <c r="F110" i="4"/>
  <c r="E97" i="4"/>
  <c r="F106" i="4"/>
  <c r="E109" i="4"/>
  <c r="F71" i="4"/>
  <c r="F102" i="4"/>
  <c r="E105" i="4"/>
  <c r="E101" i="4"/>
  <c r="E104" i="4"/>
  <c r="E108" i="4"/>
  <c r="E91" i="4"/>
  <c r="E95" i="4"/>
  <c r="E99" i="4"/>
  <c r="E103" i="4"/>
  <c r="E107" i="4"/>
  <c r="E111" i="4"/>
  <c r="F66" i="4"/>
  <c r="F27" i="4"/>
  <c r="F72" i="4"/>
  <c r="E70" i="4"/>
  <c r="F61" i="4"/>
  <c r="F65" i="4"/>
  <c r="E8" i="4"/>
  <c r="F78" i="4"/>
  <c r="E67" i="4"/>
  <c r="F79" i="4"/>
  <c r="F60" i="4"/>
  <c r="E137" i="4"/>
  <c r="E134" i="4"/>
  <c r="F74" i="4"/>
  <c r="E62" i="4"/>
  <c r="E139" i="4"/>
  <c r="E76" i="4"/>
  <c r="E75" i="4"/>
  <c r="E80" i="4"/>
  <c r="F136" i="4"/>
  <c r="E69" i="4"/>
  <c r="E64" i="4"/>
  <c r="F20" i="4"/>
  <c r="E48" i="4"/>
  <c r="B23" i="9" s="1"/>
  <c r="F9" i="4"/>
  <c r="F53" i="4"/>
  <c r="F138" i="4"/>
  <c r="F135" i="4"/>
  <c r="E133" i="4"/>
  <c r="E7" i="4"/>
  <c r="F15" i="4"/>
  <c r="F28" i="4"/>
  <c r="E19" i="4"/>
  <c r="E13" i="4"/>
  <c r="E58" i="4"/>
  <c r="F52" i="4"/>
  <c r="E54" i="4"/>
  <c r="E57" i="4"/>
  <c r="E56" i="4"/>
  <c r="E6" i="4"/>
  <c r="E18" i="4"/>
  <c r="E29" i="4"/>
  <c r="B4" i="9" s="1"/>
  <c r="E37" i="4"/>
  <c r="B12" i="9" s="1"/>
  <c r="F14" i="4"/>
  <c r="F35" i="4"/>
  <c r="E49" i="4"/>
  <c r="F45" i="4"/>
  <c r="F33" i="4"/>
  <c r="F41" i="4"/>
  <c r="F32" i="4"/>
  <c r="E42" i="4"/>
  <c r="B17" i="9" s="1"/>
  <c r="E39" i="4"/>
  <c r="B14" i="9" s="1"/>
  <c r="E51" i="4"/>
  <c r="F44" i="4"/>
  <c r="F40" i="4"/>
  <c r="F36" i="4"/>
  <c r="F47" i="4"/>
  <c r="F43" i="4"/>
  <c r="F31" i="4"/>
  <c r="E50" i="4"/>
  <c r="F46" i="4"/>
  <c r="F38" i="4"/>
  <c r="F34" i="4"/>
  <c r="F30" i="4"/>
  <c r="D328" i="4"/>
  <c r="D326" i="4"/>
  <c r="D323" i="4"/>
  <c r="B5" i="7" l="1"/>
  <c r="B5" i="10"/>
  <c r="B3" i="7"/>
  <c r="B3" i="10"/>
  <c r="B4" i="7"/>
  <c r="B4" i="10"/>
  <c r="B14" i="8"/>
  <c r="B23" i="8"/>
  <c r="B17" i="8"/>
  <c r="B12" i="8"/>
  <c r="B24" i="8"/>
  <c r="B4" i="8"/>
  <c r="E328" i="4"/>
  <c r="F328" i="4"/>
  <c r="E326" i="4"/>
  <c r="F326" i="4"/>
  <c r="E323" i="4"/>
  <c r="F323" i="4"/>
  <c r="D309" i="4"/>
  <c r="F309" i="4" s="1"/>
  <c r="D286" i="4"/>
  <c r="D287" i="4"/>
  <c r="D318" i="4"/>
  <c r="D298" i="4"/>
  <c r="D344" i="4"/>
  <c r="D339" i="4"/>
  <c r="E344" i="4" l="1"/>
  <c r="F344" i="4"/>
  <c r="E339" i="4"/>
  <c r="F339" i="4"/>
  <c r="E298" i="4"/>
  <c r="F298" i="4"/>
  <c r="E287" i="4"/>
  <c r="F287" i="4"/>
  <c r="E318" i="4"/>
  <c r="F318" i="4"/>
  <c r="E286" i="4"/>
  <c r="F286" i="4"/>
  <c r="E333" i="4" l="1"/>
  <c r="E387" i="4"/>
  <c r="E309" i="4" l="1"/>
</calcChain>
</file>

<file path=xl/sharedStrings.xml><?xml version="1.0" encoding="utf-8"?>
<sst xmlns="http://schemas.openxmlformats.org/spreadsheetml/2006/main" count="4468" uniqueCount="833">
  <si>
    <t>Model Flow Speed
(m/s)</t>
  </si>
  <si>
    <t>Yaw
(deg)</t>
  </si>
  <si>
    <t>Y</t>
  </si>
  <si>
    <t>BL Trip
(Y/N)</t>
  </si>
  <si>
    <t>Notes</t>
  </si>
  <si>
    <t>N</t>
  </si>
  <si>
    <t>Case
(#)</t>
  </si>
  <si>
    <t>Purpose</t>
  </si>
  <si>
    <t>1 Blade Broken/Removed (One Rotor)</t>
  </si>
  <si>
    <t>1 Blade Broken/Removed (Both Rotors)</t>
  </si>
  <si>
    <t>One Front Mooring Broken/Removed</t>
  </si>
  <si>
    <t>Loss of Buoyancy (Flood Compartments)</t>
  </si>
  <si>
    <t>Rotor Cone Angle</t>
  </si>
  <si>
    <t>Off-Design TSR</t>
  </si>
  <si>
    <t>Full Platform Dynamic / Moored Test</t>
  </si>
  <si>
    <t>Rotational Direction</t>
  </si>
  <si>
    <t>0.8, 1.6</t>
  </si>
  <si>
    <t>Failure Events</t>
  </si>
  <si>
    <t>26.86 (8)</t>
  </si>
  <si>
    <t>Up-wind Rotors</t>
  </si>
  <si>
    <t>Front Mooring Bridle</t>
  </si>
  <si>
    <t>Nominal Operation</t>
  </si>
  <si>
    <t>Downwind Rotors</t>
  </si>
  <si>
    <t>Special Operations</t>
  </si>
  <si>
    <t>Tidal Mooring - Dual Rotor</t>
  </si>
  <si>
    <t>Tidal Mooring - Single Rotor</t>
  </si>
  <si>
    <t>Model Flow Speed
(Kts)</t>
  </si>
  <si>
    <t>0.62</t>
  </si>
  <si>
    <t>Dive Speed &amp; Depth Validaiton</t>
  </si>
  <si>
    <t>Rotor Phase Differential</t>
  </si>
  <si>
    <t>Center Up</t>
  </si>
  <si>
    <t>Center Down</t>
  </si>
  <si>
    <t>Low Fr# Testing</t>
  </si>
  <si>
    <t>Set-Up</t>
  </si>
  <si>
    <t>0.16, 0.32, 0.48</t>
  </si>
  <si>
    <t>13.43, 26.86, 40.3 (8)</t>
  </si>
  <si>
    <t>Do this at speeds where dynamic occilaitons are observed.</t>
  </si>
  <si>
    <t>Dive Speed &amp; Depth Validaiton - Rotor Phase Adjustment</t>
  </si>
  <si>
    <t>Response to Yawed Flow</t>
  </si>
  <si>
    <t>Response to Yawed Flow - Rotor Phase Adjustment</t>
  </si>
  <si>
    <t>Alternate Configurations</t>
  </si>
  <si>
    <t>Dive Speed &amp; Depth Validaiton - High Front Moorings</t>
  </si>
  <si>
    <t>Pre-Test Meeting</t>
  </si>
  <si>
    <t>Add Up-Wind Sting</t>
  </si>
  <si>
    <t>Optional Cases</t>
  </si>
  <si>
    <t>0-8 for Stall Regulaiton &amp; Curtailment, 8-14.5 for PDC &amp; Loss of Drivetrain Torque</t>
  </si>
  <si>
    <t>Break-Down</t>
  </si>
  <si>
    <t>Drop Dynamic Rig</t>
  </si>
  <si>
    <t>Pack-up Model</t>
  </si>
  <si>
    <t>POD</t>
  </si>
  <si>
    <t>Front Mooring Height</t>
  </si>
  <si>
    <t>Low</t>
  </si>
  <si>
    <t>High</t>
  </si>
  <si>
    <t>Underwater Video - Divers</t>
  </si>
  <si>
    <t>Configuration Change:  Fairings On</t>
  </si>
  <si>
    <t>Configuration Change: High Front Moorings</t>
  </si>
  <si>
    <t>Configuration Change: Low Bridle Front Mooring</t>
  </si>
  <si>
    <t>Configuration Change: Remove One Blade from Both Rotors</t>
  </si>
  <si>
    <t>Configuration Change: Large Buoyancy Pods</t>
  </si>
  <si>
    <t>Configuration Change: Single Power Pod, Mount Keel</t>
  </si>
  <si>
    <t>Configuration Change: Cone Angle</t>
  </si>
  <si>
    <t>Configuration Change: Rotational Direction (Swap Rotors)</t>
  </si>
  <si>
    <t>Configuration Change: Upwind Rotors, Normal Rotational Direction</t>
  </si>
  <si>
    <t>10 - 20</t>
  </si>
  <si>
    <t>20 - 30</t>
  </si>
  <si>
    <t>Response to Yawed Flow - Transient</t>
  </si>
  <si>
    <t>Rotor Speed
(RPM)</t>
  </si>
  <si>
    <t>Tip Speed Ratio
(TSR)</t>
  </si>
  <si>
    <t>Check pressure sensor error</t>
  </si>
  <si>
    <t>Full-Scale (45.5m)
Flow Speed
(m/s)</t>
  </si>
  <si>
    <t>Transverse
Fairing</t>
  </si>
  <si>
    <t>Check Dive Speed</t>
  </si>
  <si>
    <t>Vary Speed to find Dive Speed. If as predicted, continue with full speed sweep.</t>
  </si>
  <si>
    <t>D-0001</t>
  </si>
  <si>
    <t>D-0002</t>
  </si>
  <si>
    <t>D-0003</t>
  </si>
  <si>
    <t>D-0004</t>
  </si>
  <si>
    <t>D-0005</t>
  </si>
  <si>
    <t>D-0006</t>
  </si>
  <si>
    <t>D-0007</t>
  </si>
  <si>
    <t>D-0008</t>
  </si>
  <si>
    <t>D-0009</t>
  </si>
  <si>
    <t>D-0010</t>
  </si>
  <si>
    <t>Blade
Pitch
(Deg)</t>
  </si>
  <si>
    <t>Blade
Cone
(Deg)</t>
  </si>
  <si>
    <t>D-1001</t>
  </si>
  <si>
    <t>D-1002</t>
  </si>
  <si>
    <t>D-1003</t>
  </si>
  <si>
    <t>D-1004</t>
  </si>
  <si>
    <t>D-1005</t>
  </si>
  <si>
    <t>D-1006</t>
  </si>
  <si>
    <t>D-1007</t>
  </si>
  <si>
    <t>D-1008</t>
  </si>
  <si>
    <t>D-1009</t>
  </si>
  <si>
    <t>D-1010</t>
  </si>
  <si>
    <t>D-1011</t>
  </si>
  <si>
    <t>D-1012</t>
  </si>
  <si>
    <t>D-1013</t>
  </si>
  <si>
    <t>D-1014</t>
  </si>
  <si>
    <t>D-1015</t>
  </si>
  <si>
    <t>D-1016</t>
  </si>
  <si>
    <t>D-1017</t>
  </si>
  <si>
    <t>D-1018</t>
  </si>
  <si>
    <t>D-1019</t>
  </si>
  <si>
    <t>D-1020</t>
  </si>
  <si>
    <t>D-1021</t>
  </si>
  <si>
    <t>D-1022</t>
  </si>
  <si>
    <t>D-1023</t>
  </si>
  <si>
    <t>D-1024</t>
  </si>
  <si>
    <t>D-1025</t>
  </si>
  <si>
    <t>D-1026</t>
  </si>
  <si>
    <t>D-1027</t>
  </si>
  <si>
    <t>D-1028</t>
  </si>
  <si>
    <t>D-1029</t>
  </si>
  <si>
    <t>D-1030</t>
  </si>
  <si>
    <t>D-1031</t>
  </si>
  <si>
    <t>D-1032</t>
  </si>
  <si>
    <t>D-1033</t>
  </si>
  <si>
    <t>D-1034</t>
  </si>
  <si>
    <t>D-1035</t>
  </si>
  <si>
    <t>D-1036</t>
  </si>
  <si>
    <t>D-1037</t>
  </si>
  <si>
    <t>D-1038</t>
  </si>
  <si>
    <t>D-1039</t>
  </si>
  <si>
    <t>D-1040</t>
  </si>
  <si>
    <t>D-1041</t>
  </si>
  <si>
    <t>D-1042</t>
  </si>
  <si>
    <t>D-1043</t>
  </si>
  <si>
    <t>D-1044</t>
  </si>
  <si>
    <t>D-1045</t>
  </si>
  <si>
    <t>D-1046</t>
  </si>
  <si>
    <t>D-1047</t>
  </si>
  <si>
    <t>D-1048</t>
  </si>
  <si>
    <t>Rotors Parked - Vertical</t>
  </si>
  <si>
    <t>Rotors Parked - Horizontal</t>
  </si>
  <si>
    <t>Response to Yawed Flow - Rotors Parked - Vertical</t>
  </si>
  <si>
    <t>Response to Yawed Flow - Rotors Parked - Horizontal</t>
  </si>
  <si>
    <t>D-1102</t>
  </si>
  <si>
    <t>D-1103</t>
  </si>
  <si>
    <t>D-1104</t>
  </si>
  <si>
    <t>D-1105</t>
  </si>
  <si>
    <t>D-1106</t>
  </si>
  <si>
    <t>D-1107</t>
  </si>
  <si>
    <t>D-1108</t>
  </si>
  <si>
    <t>D-1109</t>
  </si>
  <si>
    <t>D-1110</t>
  </si>
  <si>
    <t>D-1111</t>
  </si>
  <si>
    <t>D-1112</t>
  </si>
  <si>
    <t>D-1113</t>
  </si>
  <si>
    <t>D-1114</t>
  </si>
  <si>
    <t>D-1115</t>
  </si>
  <si>
    <t>D-1116</t>
  </si>
  <si>
    <t>D-1117</t>
  </si>
  <si>
    <t>D-1118</t>
  </si>
  <si>
    <t>D-1119</t>
  </si>
  <si>
    <t>D-1120</t>
  </si>
  <si>
    <t>D-1121</t>
  </si>
  <si>
    <t>D-1122</t>
  </si>
  <si>
    <t>D-1123</t>
  </si>
  <si>
    <t>D-1124</t>
  </si>
  <si>
    <t>D-1125</t>
  </si>
  <si>
    <t>D-1126</t>
  </si>
  <si>
    <t>D-1127</t>
  </si>
  <si>
    <t>D-1128</t>
  </si>
  <si>
    <t>D-1129</t>
  </si>
  <si>
    <t>D-1130</t>
  </si>
  <si>
    <t>D-1131</t>
  </si>
  <si>
    <t>D-1132</t>
  </si>
  <si>
    <t>D-1133</t>
  </si>
  <si>
    <t>D-1134</t>
  </si>
  <si>
    <t>D-1135</t>
  </si>
  <si>
    <t>D-1136</t>
  </si>
  <si>
    <t>D-1137</t>
  </si>
  <si>
    <t>D-1138</t>
  </si>
  <si>
    <t>D-1139</t>
  </si>
  <si>
    <t>D-1140</t>
  </si>
  <si>
    <t>D-1141</t>
  </si>
  <si>
    <t>Purturbation Test - Pitch 30deg</t>
  </si>
  <si>
    <t>Purturbation Tests - Roll 30deg</t>
  </si>
  <si>
    <t>Purturbation Tests - Yaw 30deg</t>
  </si>
  <si>
    <t>Measure restoring force of C-Plane</t>
  </si>
  <si>
    <t>Response to Yawed Flow - High Front Moorings</t>
  </si>
  <si>
    <t>D-1201</t>
  </si>
  <si>
    <t>D-1202</t>
  </si>
  <si>
    <t>D-1203</t>
  </si>
  <si>
    <t>D-1204</t>
  </si>
  <si>
    <t>D-1205</t>
  </si>
  <si>
    <t>D-1206</t>
  </si>
  <si>
    <t>D-1207</t>
  </si>
  <si>
    <t>D-1208</t>
  </si>
  <si>
    <t>D-1209</t>
  </si>
  <si>
    <t>D-1210</t>
  </si>
  <si>
    <t>D-1211</t>
  </si>
  <si>
    <t>D-1212</t>
  </si>
  <si>
    <t>D-1213</t>
  </si>
  <si>
    <t>D-1214</t>
  </si>
  <si>
    <t>D-1215</t>
  </si>
  <si>
    <t>D-1216</t>
  </si>
  <si>
    <t>D-1217</t>
  </si>
  <si>
    <t>D-1218</t>
  </si>
  <si>
    <t>D-1219</t>
  </si>
  <si>
    <t>D-1220</t>
  </si>
  <si>
    <t>D-1221</t>
  </si>
  <si>
    <t>D-1222</t>
  </si>
  <si>
    <t>D-1223</t>
  </si>
  <si>
    <t>D-1224</t>
  </si>
  <si>
    <t>D-1225</t>
  </si>
  <si>
    <t>D-1226</t>
  </si>
  <si>
    <t>D-1227</t>
  </si>
  <si>
    <t>D-1228</t>
  </si>
  <si>
    <t>D-1301</t>
  </si>
  <si>
    <t>D-1302</t>
  </si>
  <si>
    <t>D-1303</t>
  </si>
  <si>
    <t>D-1304</t>
  </si>
  <si>
    <t>D-1305</t>
  </si>
  <si>
    <t>D-1306</t>
  </si>
  <si>
    <t>D-1307</t>
  </si>
  <si>
    <t>D-1308</t>
  </si>
  <si>
    <t>D-1309</t>
  </si>
  <si>
    <t>D-1310</t>
  </si>
  <si>
    <t>D-1311</t>
  </si>
  <si>
    <t>D-1312</t>
  </si>
  <si>
    <t>Surface Tow - Rotors Parked - Vertical</t>
  </si>
  <si>
    <t>Surface Tow - Rotors Parked - Horizontal</t>
  </si>
  <si>
    <t>Surface Tow - Rotors Parked - 30 Deg Off Horizontal</t>
  </si>
  <si>
    <t>Surface Tow - Rotors Parked - Vertical - High Flow Speed</t>
  </si>
  <si>
    <t>Surface Tow - Rotors Parked - Horizontal - High Flow Speed</t>
  </si>
  <si>
    <t>Surface Tow - Rotors Parked - 30 Deg Off Horizontal - High Flow Speed</t>
  </si>
  <si>
    <t>D-1313</t>
  </si>
  <si>
    <t>D-1314</t>
  </si>
  <si>
    <t>D-1315</t>
  </si>
  <si>
    <t>D-1316</t>
  </si>
  <si>
    <t>D-1317</t>
  </si>
  <si>
    <t>D-1318</t>
  </si>
  <si>
    <t>D-1319</t>
  </si>
  <si>
    <t>D-1320</t>
  </si>
  <si>
    <t>D-1321</t>
  </si>
  <si>
    <t>D-1322</t>
  </si>
  <si>
    <t>D-1323</t>
  </si>
  <si>
    <t>D-1324</t>
  </si>
  <si>
    <t>D-1325</t>
  </si>
  <si>
    <t>D-1326</t>
  </si>
  <si>
    <t>D-1327</t>
  </si>
  <si>
    <t>One Rotor Start - 120 RPM/MIN</t>
  </si>
  <si>
    <t>One rotor Stop - 120 RPM/MIN</t>
  </si>
  <si>
    <t>D-1401</t>
  </si>
  <si>
    <t>D-1402</t>
  </si>
  <si>
    <t>POD.</t>
  </si>
  <si>
    <t>Both Front Mooring Broken/Removed</t>
  </si>
  <si>
    <t>Configuration Change:  Place drag device on both blade tips of one rotor.</t>
  </si>
  <si>
    <t>Const. Torque Differential - Biofouling, etc. - Single Drag</t>
  </si>
  <si>
    <t>D-1501</t>
  </si>
  <si>
    <t>D-1502</t>
  </si>
  <si>
    <t>Rotor
Direction</t>
  </si>
  <si>
    <t>Configuration Change: Tidal Mooring - Remove Both Front Moorings. Move Aft Mooring Fwd.</t>
  </si>
  <si>
    <t>D-1601</t>
  </si>
  <si>
    <t>D-1602</t>
  </si>
  <si>
    <t>Aft Mooring as Leader. Flow reversal. Rotor Yaw Control. - COME UP TO SPEED SLOWLY - WATCH DEPTH</t>
  </si>
  <si>
    <t>Aft Mooring Line as Leader. Flow reversal. Rotor Yaw Control. - COME UP TO SPEED SLOWLY - WATCH DEPTH</t>
  </si>
  <si>
    <t>All at Min Depth. Verify depth with string.</t>
  </si>
  <si>
    <t>All at Min Depth. Verify depth with string. Pull up on transverse structure to 10deg pitch</t>
  </si>
  <si>
    <t>All at Min Depth. Verify depth with string. Pull up on transverse structure to 20deg pitch</t>
  </si>
  <si>
    <t>D-0011</t>
  </si>
  <si>
    <t>D-0012</t>
  </si>
  <si>
    <t>D-0013</t>
  </si>
  <si>
    <t>Configuration Change: Replace Front Mooring, Place drag device (2ft 1/2" Line) on one blade tip of one rotor.</t>
  </si>
  <si>
    <t>Pressure vs Speed</t>
  </si>
  <si>
    <t>Pressure vs Pitch</t>
  </si>
  <si>
    <t>Pressure vs Yaw</t>
  </si>
  <si>
    <t>"</t>
  </si>
  <si>
    <t>D-1049</t>
  </si>
  <si>
    <t>D-1050</t>
  </si>
  <si>
    <t>D-1051</t>
  </si>
  <si>
    <t>D-1052</t>
  </si>
  <si>
    <t>D-1053</t>
  </si>
  <si>
    <t>D-1054</t>
  </si>
  <si>
    <t>D-1055</t>
  </si>
  <si>
    <t>D-1701</t>
  </si>
  <si>
    <t>D-1702</t>
  </si>
  <si>
    <t>D-1801</t>
  </si>
  <si>
    <t>D-1802</t>
  </si>
  <si>
    <t>D-1901</t>
  </si>
  <si>
    <t>D-1902</t>
  </si>
  <si>
    <t>D-1903</t>
  </si>
  <si>
    <t>D-2001</t>
  </si>
  <si>
    <t>D-2101</t>
  </si>
  <si>
    <t>D-2201</t>
  </si>
  <si>
    <t>D-2301</t>
  </si>
  <si>
    <t>D-2401</t>
  </si>
  <si>
    <t>D-2501</t>
  </si>
  <si>
    <t>D-2601</t>
  </si>
  <si>
    <t>D-2602</t>
  </si>
  <si>
    <t>D-2701</t>
  </si>
  <si>
    <t>D-2702</t>
  </si>
  <si>
    <t>D-2703</t>
  </si>
  <si>
    <t>D-2704</t>
  </si>
  <si>
    <t>D-2705</t>
  </si>
  <si>
    <t>D-2706</t>
  </si>
  <si>
    <t>D-2707</t>
  </si>
  <si>
    <t>D-2708</t>
  </si>
  <si>
    <t>D-2709</t>
  </si>
  <si>
    <t>D-2710</t>
  </si>
  <si>
    <t>D-2711</t>
  </si>
  <si>
    <t>D-2712</t>
  </si>
  <si>
    <t>D-2713</t>
  </si>
  <si>
    <t>D-2714</t>
  </si>
  <si>
    <t>D-2715</t>
  </si>
  <si>
    <t>D-2716</t>
  </si>
  <si>
    <t>D-2717</t>
  </si>
  <si>
    <t>D-2718</t>
  </si>
  <si>
    <t>D-2719</t>
  </si>
  <si>
    <t>D-2720</t>
  </si>
  <si>
    <t>D-2721</t>
  </si>
  <si>
    <t>D-2722</t>
  </si>
  <si>
    <t>D-2723</t>
  </si>
  <si>
    <t>D-2724</t>
  </si>
  <si>
    <t>D-2801</t>
  </si>
  <si>
    <t>D-2802</t>
  </si>
  <si>
    <t>Data Analysis</t>
  </si>
  <si>
    <t>Thrust Coeff. Depth. Pitch. vs. Speed</t>
  </si>
  <si>
    <t>Dynamic Behavior Observations</t>
  </si>
  <si>
    <t>Roll. Yaw. Pitch vs Speed</t>
  </si>
  <si>
    <t>Pitch vs time</t>
  </si>
  <si>
    <t>pitch, yaw, roll vs time</t>
  </si>
  <si>
    <t>yaw, pitch, roll vs speed</t>
  </si>
  <si>
    <t>Moment vs angle</t>
  </si>
  <si>
    <t>Thrust Coeff. Depth. Pitch vs Speed</t>
  </si>
  <si>
    <t>pitch, depth, thrust, torque vs RPM</t>
  </si>
  <si>
    <t>pitch, depth, thrust, torque vs time</t>
  </si>
  <si>
    <t>pitch, thrust vs speed</t>
  </si>
  <si>
    <t>pitch, roll, yaw vs rpm</t>
  </si>
  <si>
    <t>pitch, roll, yaw, depth vs speed</t>
  </si>
  <si>
    <t>Roll vs torque differential</t>
  </si>
  <si>
    <t>roll pitch yaw</t>
  </si>
  <si>
    <t>yaw vs time</t>
  </si>
  <si>
    <t>pitch, depth</t>
  </si>
  <si>
    <t>yaw, pitch, roll vs time</t>
  </si>
  <si>
    <t>Speed (m/s)</t>
  </si>
  <si>
    <t>Depth (ft)</t>
  </si>
  <si>
    <t>Pitch (deg)</t>
  </si>
  <si>
    <t>Yaw (deg)</t>
  </si>
  <si>
    <t>All at Min Depth. Verify depth with string. Pull up on transverse structure to 5deg pitch</t>
  </si>
  <si>
    <t>All at Min Depth. Verify depth with string. Pull up on transverse structure to 15deg pitch</t>
  </si>
  <si>
    <t>D-0014</t>
  </si>
  <si>
    <t>D-0015</t>
  </si>
  <si>
    <t>Speed (kts)</t>
  </si>
  <si>
    <t>Fx (lb)</t>
  </si>
  <si>
    <t>TEST DATA</t>
  </si>
  <si>
    <t>CT (*)</t>
  </si>
  <si>
    <t>Net Buoyancy</t>
  </si>
  <si>
    <t>X CG</t>
  </si>
  <si>
    <t>X CB</t>
  </si>
  <si>
    <t>Time (secs)</t>
  </si>
  <si>
    <t>My (in*lb)</t>
  </si>
  <si>
    <t>RUN#:</t>
  </si>
  <si>
    <t xml:space="preserve">PHASE: </t>
  </si>
  <si>
    <t>Roll (deg)</t>
  </si>
  <si>
    <t>SPEED:</t>
  </si>
  <si>
    <t>kts</t>
  </si>
  <si>
    <t>YAW:</t>
  </si>
  <si>
    <t>deg</t>
  </si>
  <si>
    <t>Depth (m)</t>
  </si>
  <si>
    <t>Speed- Model Scale (kts)</t>
  </si>
  <si>
    <t>Speed - Full Scale (m/s)</t>
  </si>
  <si>
    <t>DCAB CALC - allcal2-moc02fb.xlsm</t>
  </si>
  <si>
    <t>Model Tension (N)</t>
  </si>
  <si>
    <t>Fx (N)</t>
  </si>
  <si>
    <t>Flow Yaw (deg)</t>
  </si>
  <si>
    <t>DCAB CALC - allcal2-moc02fb1.xlsm</t>
  </si>
  <si>
    <t>Ballast</t>
  </si>
  <si>
    <t>Starboard</t>
  </si>
  <si>
    <t>Nose</t>
  </si>
  <si>
    <t>Tail</t>
  </si>
  <si>
    <t>Port</t>
  </si>
  <si>
    <t>lb dry</t>
  </si>
  <si>
    <t>lb dry conversion</t>
  </si>
  <si>
    <t>Total</t>
  </si>
  <si>
    <t>lbf dry</t>
  </si>
  <si>
    <t>lbf wet estimate</t>
  </si>
  <si>
    <t>*Measure Ballast weights on gram scale after test.</t>
  </si>
  <si>
    <t>With Umbilical. With Front Moorings.</t>
  </si>
  <si>
    <t>lbf</t>
  </si>
  <si>
    <t>Lateral Placement</t>
  </si>
  <si>
    <t>Longitudinal Placement</t>
  </si>
  <si>
    <t>Quantity</t>
  </si>
  <si>
    <t>Units, Notes</t>
  </si>
  <si>
    <t>Quantity 2</t>
  </si>
  <si>
    <t>Quantity 2 Conversion</t>
  </si>
  <si>
    <t>Moorings</t>
  </si>
  <si>
    <t>in</t>
  </si>
  <si>
    <t>Vetical Distance from Top of Transverse Structure Clamp to Fwd Mooring Pt.</t>
  </si>
  <si>
    <t>Config #2 Final Baseline</t>
  </si>
  <si>
    <t>Vertical Distance from Top OF 1.5" 8020 beam to top of pin through mooring holes</t>
  </si>
  <si>
    <t>Long. Dist. RRP to Aft Mooring Line</t>
  </si>
  <si>
    <t>Long. Dist. RRP to CG</t>
  </si>
  <si>
    <t>Long. Dist. RRP to Buoyancy Pod</t>
  </si>
  <si>
    <t>lb dry (3x large, 2x small mild steel rectangles)</t>
  </si>
  <si>
    <t>lb dry (4x large, 3x small mild steel rectangles)</t>
  </si>
  <si>
    <t>Estimated 13deg down angle on aft sting</t>
  </si>
  <si>
    <t>Aft Tension Guage Reading Static</t>
  </si>
  <si>
    <t>Large Nose Rectangle = 0.25lb dry approx</t>
  </si>
  <si>
    <t>Small Nose Rectangle = 0.1lb dry approx</t>
  </si>
  <si>
    <t>Large Tail Disc = 0.5lb dry approx</t>
  </si>
  <si>
    <t>Small Tail Disc = 84g dry approx</t>
  </si>
  <si>
    <t>Starting Configuration (Config. #2 Final Baseline)</t>
  </si>
  <si>
    <t>g</t>
  </si>
  <si>
    <t>D-0016</t>
  </si>
  <si>
    <t>D-0017</t>
  </si>
  <si>
    <t>Static Pitch +0.5deg. CB over CG with Front Moorings (-) &amp; Umbilical (+) in place.</t>
  </si>
  <si>
    <t>Static Pitch = +0.5 deg</t>
  </si>
  <si>
    <t>Static Roll = 0.8 deg (Starboard Low)</t>
  </si>
  <si>
    <t>TSR = 0</t>
  </si>
  <si>
    <t>TSR = 8</t>
  </si>
  <si>
    <t>NSWC Run #</t>
  </si>
  <si>
    <t>Observations</t>
  </si>
  <si>
    <t>Width</t>
  </si>
  <si>
    <t>Length</t>
  </si>
  <si>
    <t>Pitch Decay - Rotors Horizontal</t>
  </si>
  <si>
    <t>Pitch Decay - Rotors Vertical</t>
  </si>
  <si>
    <t>D-0018</t>
  </si>
  <si>
    <t>Roll Decay - Rotors Horizontal</t>
  </si>
  <si>
    <t>D-0019</t>
  </si>
  <si>
    <t>Roll Decay - Rotors Vertical</t>
  </si>
  <si>
    <t>Run #1</t>
  </si>
  <si>
    <t>Run #2</t>
  </si>
  <si>
    <t>Run #3</t>
  </si>
  <si>
    <t>Run #4</t>
  </si>
  <si>
    <t>At Min Depth</t>
  </si>
  <si>
    <t>Period</t>
  </si>
  <si>
    <t>Run #5</t>
  </si>
  <si>
    <t>Depth</t>
  </si>
  <si>
    <t>Min</t>
  </si>
  <si>
    <t>ft</t>
  </si>
  <si>
    <t>Verified Rig Level Front and Aft with Line</t>
  </si>
  <si>
    <t>Verified with Line</t>
  </si>
  <si>
    <t>Basin Depth= 6.7m, 22ft</t>
  </si>
  <si>
    <t>Water surface to Truss Top = 5.76m, 18.9ft</t>
  </si>
  <si>
    <t>Run #6</t>
  </si>
  <si>
    <t>Run #7</t>
  </si>
  <si>
    <t>Run #8</t>
  </si>
  <si>
    <t>Run #9</t>
  </si>
  <si>
    <t>Run #10</t>
  </si>
  <si>
    <t>*Re-check aft mooring line length</t>
  </si>
  <si>
    <t>dive</t>
  </si>
  <si>
    <t>Run #11</t>
  </si>
  <si>
    <t>Coupled Yaw / Roll</t>
  </si>
  <si>
    <t>Seconds per period</t>
  </si>
  <si>
    <t>No full period due to damping</t>
  </si>
  <si>
    <t>Run #12</t>
  </si>
  <si>
    <t>Schedule</t>
  </si>
  <si>
    <t>Tue - Dec 3</t>
  </si>
  <si>
    <t>Wed - Dec 4</t>
  </si>
  <si>
    <t>Thurs - Dec 5</t>
  </si>
  <si>
    <t>Fri - Dec 6</t>
  </si>
  <si>
    <t>Mon - Dec 9</t>
  </si>
  <si>
    <t>Tue - Dec 10</t>
  </si>
  <si>
    <t>Wed - Dec 11</t>
  </si>
  <si>
    <t>Coupled Pull. No Significant Deviation.</t>
  </si>
  <si>
    <t>2" Radially from Pipe Center</t>
  </si>
  <si>
    <t>Bridle</t>
  </si>
  <si>
    <t>4.6" - spaced to fit fairing</t>
  </si>
  <si>
    <t>Model side slipping to port, yaw to starboard. Starboard tension 32, port tension 24, so mooring lines not causing it. Thrust 1/2lb higher on starboard rotor. Model does yaw to starboard when stationary with rotors spinning. Checking mooring center and blade pitch. Rotors Look good. Offsetting moorings 4.5mm to counter 1/2lb thrust differential.</t>
  </si>
  <si>
    <t>4.6" mean leg length</t>
  </si>
  <si>
    <t>Offset 4.5mm to counter 1/2lb rotor thrust (4.5" and 4.7" leg lengths)</t>
  </si>
  <si>
    <t>Run #13</t>
  </si>
  <si>
    <t>5.3ft Adj. Depth</t>
  </si>
  <si>
    <t>Blades</t>
  </si>
  <si>
    <t>Added Trim Tab to Port Rotor TE HP Side to increase thrust 0.5lb. 16.125" from Hub to Inboard Edge.</t>
  </si>
  <si>
    <t>Run #14</t>
  </si>
  <si>
    <t>Run #15</t>
  </si>
  <si>
    <t>Run #16</t>
  </si>
  <si>
    <t>Run #17</t>
  </si>
  <si>
    <t>Run #18</t>
  </si>
  <si>
    <t>Run #19</t>
  </si>
  <si>
    <t>Run #20</t>
  </si>
  <si>
    <t>Run #21</t>
  </si>
  <si>
    <t>Run #22</t>
  </si>
  <si>
    <t>Run #23</t>
  </si>
  <si>
    <t>Run #24</t>
  </si>
  <si>
    <t>Run #25</t>
  </si>
  <si>
    <t>Run #26</t>
  </si>
  <si>
    <t>Yawing 5-10deg port</t>
  </si>
  <si>
    <t>Yawing approx 5deg to port. Slightly less than last run. Port tension approx 8lb higher (22 vs 14lb).</t>
  </si>
  <si>
    <t>Yawing approx 5deg to port. Similar to last run. Port tension approx 8lb higher (22 vs 14lb).</t>
  </si>
  <si>
    <t>Yaw close to zero. Tensions within 1-2lb of each other</t>
  </si>
  <si>
    <t>Long term lateral shift occilation? Speed increase causing lateral shift or giving impulse to lateral occilaiton?</t>
  </si>
  <si>
    <t>Run #27</t>
  </si>
  <si>
    <t>AFT TENSION REACHES ZERO AT DESIGN SPEED!</t>
  </si>
  <si>
    <t>Pitch Hump. Caused by umbilical prior to tension? Buoyancy Pod Drag?</t>
  </si>
  <si>
    <t>Measure mooring line spring constants.</t>
  </si>
  <si>
    <t>All Lines Connected</t>
  </si>
  <si>
    <t>Run #38</t>
  </si>
  <si>
    <t>Run #39</t>
  </si>
  <si>
    <t>Run #40</t>
  </si>
  <si>
    <t>Run #41</t>
  </si>
  <si>
    <t>Run #42</t>
  </si>
  <si>
    <t>Run #43</t>
  </si>
  <si>
    <t>Added trim tabs to port rotor. Thrust balanced.</t>
  </si>
  <si>
    <t>POSTPONED</t>
  </si>
  <si>
    <t>CANCELED</t>
  </si>
  <si>
    <t>CANCELED due to dive</t>
  </si>
  <si>
    <t>CANCELED - can't force pitch</t>
  </si>
  <si>
    <t>CANCELED - too close to basin floor</t>
  </si>
  <si>
    <t>Run #</t>
  </si>
  <si>
    <t>Observed dive at ~0.62kts. Yaw &amp; Sideslip.</t>
  </si>
  <si>
    <t>No Pitch Occilations observed in these prior tests. Pitch within 3deg of zero at all speeds, so very little occilating rotor pitch moment.</t>
  </si>
  <si>
    <t>0-10</t>
  </si>
  <si>
    <t xml:space="preserve">POD. </t>
  </si>
  <si>
    <t>Thurs - Dec 12</t>
  </si>
  <si>
    <t>Dry Dock Yaw Decay</t>
  </si>
  <si>
    <t>D-1229</t>
  </si>
  <si>
    <t>D-1230</t>
  </si>
  <si>
    <t>D-1231</t>
  </si>
  <si>
    <t>D-1232</t>
  </si>
  <si>
    <t>D-1233</t>
  </si>
  <si>
    <t>D-1234</t>
  </si>
  <si>
    <t>D-1235</t>
  </si>
  <si>
    <t>D-1403</t>
  </si>
  <si>
    <t>D-1404</t>
  </si>
  <si>
    <t>D-1405</t>
  </si>
  <si>
    <t>D-1406</t>
  </si>
  <si>
    <t>D-1407</t>
  </si>
  <si>
    <t>D-1408</t>
  </si>
  <si>
    <t>D-1409</t>
  </si>
  <si>
    <t>D-1410</t>
  </si>
  <si>
    <t>D-1411</t>
  </si>
  <si>
    <t>D-1412</t>
  </si>
  <si>
    <t>D-1413</t>
  </si>
  <si>
    <t>D-1414</t>
  </si>
  <si>
    <t>D-1415</t>
  </si>
  <si>
    <t>D-1446</t>
  </si>
  <si>
    <t>D-1447</t>
  </si>
  <si>
    <t>D-2002</t>
  </si>
  <si>
    <t>D-2003</t>
  </si>
  <si>
    <t>D-2725</t>
  </si>
  <si>
    <t>D-2726</t>
  </si>
  <si>
    <t>D-2727</t>
  </si>
  <si>
    <t>D-2728</t>
  </si>
  <si>
    <t>D-2729</t>
  </si>
  <si>
    <t>D-2730</t>
  </si>
  <si>
    <t>D-2731</t>
  </si>
  <si>
    <t>D-2732</t>
  </si>
  <si>
    <t>D-2803</t>
  </si>
  <si>
    <t>D-2804</t>
  </si>
  <si>
    <t>D-2805</t>
  </si>
  <si>
    <t>D-2806</t>
  </si>
  <si>
    <t>D-2807</t>
  </si>
  <si>
    <t>D-2808</t>
  </si>
  <si>
    <t>D-2901</t>
  </si>
  <si>
    <t>D-2902</t>
  </si>
  <si>
    <t>Do this such that the C-Plane Yaws to Port - thus moving to the center of the basin.</t>
  </si>
  <si>
    <t>STEADY-STATE CALC - Pitch Stability - v13 Tow Tank Model - C2P (12-1-2013).xlsm</t>
  </si>
  <si>
    <t>STEADY-STATE CALC - Pitch Stability - v13 Tow Tank Model - C2F (12-1-2013).xlsm</t>
  </si>
  <si>
    <t>DCAB CALC - allcal2-moc02fb2.xlsm</t>
  </si>
  <si>
    <t>DCAB Pitch - allcal2-moc02fb3.xlsm</t>
  </si>
  <si>
    <t>D-0101</t>
  </si>
  <si>
    <t>D-0102</t>
  </si>
  <si>
    <t>D-0103</t>
  </si>
  <si>
    <t>D-0104</t>
  </si>
  <si>
    <t>D-0105</t>
  </si>
  <si>
    <t>VN-100 IMU Sensitivity check</t>
  </si>
  <si>
    <t>D-0106</t>
  </si>
  <si>
    <t>Second Configuration (Config. #5 Low Center Moorings with Wing)</t>
  </si>
  <si>
    <t>Static Pitch</t>
  </si>
  <si>
    <t>0.8deg (compared to 0.6 previously)</t>
  </si>
  <si>
    <t>Static Yaw</t>
  </si>
  <si>
    <t>~5deg to Port</t>
  </si>
  <si>
    <t>10.6lb (compared to 10.9 previously)</t>
  </si>
  <si>
    <t>Static Roll</t>
  </si>
  <si>
    <t>1.1deg</t>
  </si>
  <si>
    <t>Static Depth</t>
  </si>
  <si>
    <t>5.4 ft</t>
  </si>
  <si>
    <t>Approx 5deg static yaw to port</t>
  </si>
  <si>
    <t>Yaw vs time</t>
  </si>
  <si>
    <t>Start-Up - 1 RPM/S</t>
  </si>
  <si>
    <t>Start-Up - 1 RPM/S - High Flow Speed</t>
  </si>
  <si>
    <t>Start-Up -2 RPM/S</t>
  </si>
  <si>
    <t>Start-Up -2 RPM/S - High Flow Speed</t>
  </si>
  <si>
    <t>Shut-Down - 1 RPM/S</t>
  </si>
  <si>
    <t>Shut-Down - 1 RPM/S - High Flow Speed</t>
  </si>
  <si>
    <t>Run #56</t>
  </si>
  <si>
    <t>Run #57</t>
  </si>
  <si>
    <t>Run #58</t>
  </si>
  <si>
    <t>Run #59</t>
  </si>
  <si>
    <t>Run #60</t>
  </si>
  <si>
    <t>Run #61</t>
  </si>
  <si>
    <t>Run #62</t>
  </si>
  <si>
    <t>Run #63</t>
  </si>
  <si>
    <t>Run #64</t>
  </si>
  <si>
    <t>Run #65</t>
  </si>
  <si>
    <t>Run #66</t>
  </si>
  <si>
    <t>Run #67</t>
  </si>
  <si>
    <t>Run #68</t>
  </si>
  <si>
    <t>Run #69</t>
  </si>
  <si>
    <t>Run #70</t>
  </si>
  <si>
    <t>CG &amp; CB location with nose cone, tail cone, and fairings flooded.</t>
  </si>
  <si>
    <t>Move forward with fairings? Need to Measure dry.</t>
  </si>
  <si>
    <t>VN-100 IMU flat-lined for several seconds. Faulty Connection?</t>
  </si>
  <si>
    <t>`</t>
  </si>
  <si>
    <t>Umbilical slack and then tight. Not useful.</t>
  </si>
  <si>
    <t>Umbilical and restaint line tight. Not good data.</t>
  </si>
  <si>
    <t>Sat - Dec 7</t>
  </si>
  <si>
    <t>Bubbles? Switch Mooring Lines. Free Block.</t>
  </si>
  <si>
    <t>FS</t>
  </si>
  <si>
    <t xml:space="preserve">model </t>
  </si>
  <si>
    <t>model</t>
  </si>
  <si>
    <t>speed (m/s)</t>
  </si>
  <si>
    <t>UCB2 (m/s)</t>
  </si>
  <si>
    <t>Ten (kN)</t>
  </si>
  <si>
    <t>VS (m)</t>
  </si>
  <si>
    <t>Dec 6, 2013 updates from simulations DCABIM</t>
  </si>
  <si>
    <t>model VS</t>
  </si>
  <si>
    <t>Rotor Blade trim tabs balance thrust at design TSR. At off-design, thrust is imbalanced causing yaw to port below TSR=8 and yaw to starboard above TSR=8.</t>
  </si>
  <si>
    <t>Rotors out of phase to match thrust. Tricky. Side slid to port and close to cables.</t>
  </si>
  <si>
    <t>D-1236</t>
  </si>
  <si>
    <t>D-1237</t>
  </si>
  <si>
    <t>D-1238</t>
  </si>
  <si>
    <t>D-1239</t>
  </si>
  <si>
    <t>D-1240</t>
  </si>
  <si>
    <t>D-1241</t>
  </si>
  <si>
    <t>D-1242</t>
  </si>
  <si>
    <t>D-1243</t>
  </si>
  <si>
    <t>D-1244</t>
  </si>
  <si>
    <t>D-1245</t>
  </si>
  <si>
    <t>D-1246</t>
  </si>
  <si>
    <t>D-1247</t>
  </si>
  <si>
    <t>D-1248</t>
  </si>
  <si>
    <t>Shut-Down -2 RPM/S</t>
  </si>
  <si>
    <t>Shut-Down -2 RPM/S - High Flow Speed</t>
  </si>
  <si>
    <t>Configuration Change: Small Baseline Buoyancy Pods</t>
  </si>
  <si>
    <t>1. Keep Moorings the same (low wide bridle).
2. Mark Large Buoyancy Pod position by outlining foot position on nacelle with permanent marker before removing.
3. Replace small baseline buoyancy pods to original location.
4. Return ballast to baseline quantities.</t>
  </si>
  <si>
    <t>1. Keep Moorings the same (low wide bridle).
2. Mark current Small Baseline Buoyancy Pod position by outlining foot position on nacelle with permanent marker before removing. Place larger buoyancy pods1.0" aft of Small Baseline Pod location. Center of Small Baseline Pods should be 14.7" forward of rotor hub center (split line). Center of Large Pods should be 13.7" forward of rotor hub center.
3. Make sure Large Pods have at least 0.5" clearance from rotors. If not, move forward until 0.5" clearance is attained.
4. Place model in water and connect all mooring lines. Pull aft mooring line down to min operating depth and check model pitch. Adjust buoyancy pod location fore/aft as necessary to attain 0deg pitch (+/- 1 deg). If model is pitch up and Pods cannot be moved aft due to required rotor clearance, ballast can be added to nacelle fwd bulkhead (ask Keith for weights). 
5. Once zero pitch is attained (+/- 1 deg), document longitudinal distance from hub center (split line) to pod center, and document longitudinal distance from aft edge of nacelle clamp to Pod center. If ballast is used, document dry weight and type, so wet weight can be determined post-test.</t>
  </si>
  <si>
    <t>Increase RPM of PORT Rotor so model yaws to port and moves laterally to starboard towards basin center. Leave starboard rotor at 26.86 RPM.</t>
  </si>
  <si>
    <t xml:space="preserve">Capture 'Zero Data' for new configuration to document model pitch angle. </t>
  </si>
  <si>
    <t>Issues with rotor speed control prior to case, rebooted control system, no problems noted during case</t>
  </si>
  <si>
    <t>No issues noted, -3.5 degree roll, 1.5 degree pitch, 12 feet depth, 12 degrees yaw</t>
  </si>
  <si>
    <t>No issues noted, -3.5 degree roll, 1.5 degree pitch, 10 feet depth, 20 degrees yaw</t>
  </si>
  <si>
    <t>No issues noted, -1.0 degree roll, 0.0 degree pitch, 5.8 feet depth, 20 degrees yaw</t>
  </si>
  <si>
    <t>No issues noted, -3.0 degree roll, -2.1 degree pitch, 7 feet depth, 17 degrees yaw</t>
  </si>
  <si>
    <t>No issues noted, -7.0 degree roll, 2.0 degree pitch, 12.5 feet depth, 15 degrees yaw</t>
  </si>
  <si>
    <t>No issues noted, -5.5 degree roll, 0.0 degree pitch, 8.9 feet depth, 20 degrees yaw</t>
  </si>
  <si>
    <t>No issues noted, -3.5 degree roll, 0.0 degree pitch, 5.7 feet depth, 24.50 degrees yaw</t>
  </si>
  <si>
    <t>No issues noted, -3.5 degree roll, -1.5 degree pitch, 9 feet depth, 21.50 degrees yaw</t>
  </si>
  <si>
    <t>No issues noted, -7 degree roll, 3.0 degree pitch, 13.7 feet depth, 18 degrees yaw</t>
  </si>
  <si>
    <t>No issues noted, -5 degree roll, 0.0 degree pitch, 5.7 feet depth, 26 degrees yaw</t>
  </si>
  <si>
    <t>No issues noted, -10 degree roll, 2.0 degree pitch, 13 feet depth, 18 degrees yaw, run 186 discarded due to inadequate data capture time</t>
  </si>
  <si>
    <t>No issues noted, -4 degree roll, -1.5 degree pitch, 8.2 feet depth, 22 degrees yaw</t>
  </si>
  <si>
    <t>No issues noted, -7 degree roll, 0 degree pitch, 12.5 feet depth, 20 degrees yaw</t>
  </si>
  <si>
    <t>Configuration change static "zero data" collection, pitch now -0.1 degrees</t>
  </si>
  <si>
    <t>No issues noted</t>
  </si>
  <si>
    <t>No issues noted, depth 5.3 feet</t>
  </si>
  <si>
    <t>No issues noted, depth 5.4 feet</t>
  </si>
  <si>
    <t>Third Configuration (Config. #6 High Center Moorings with Wing)</t>
  </si>
  <si>
    <t>0 degrees</t>
  </si>
  <si>
    <t>5.4 feet</t>
  </si>
  <si>
    <t>Fifth Configuration (Config. #7 Low Center Moorings with Wing, Bridle and Large Buoyancy Modules)</t>
  </si>
  <si>
    <t>Forth Configuration (Config. #7 Low Center Moorings with Wing and Bridle)</t>
  </si>
  <si>
    <t>No issues noted, depth 5.5 feet</t>
  </si>
  <si>
    <t>No issues noted, depth 5.6 feet</t>
  </si>
  <si>
    <t>No issues noted, depth 5.7 feet</t>
  </si>
  <si>
    <t>Added case at higher flow speed, no issues noted, depth 5.8 feet</t>
  </si>
  <si>
    <t>Added case at higher flow speed, no issues noted, depth 6.1 feet</t>
  </si>
  <si>
    <t>Redone case due to rotor errors in initial run, depth 5.3 feet</t>
  </si>
  <si>
    <t>22.4 lbs</t>
  </si>
  <si>
    <t>0.1 degrees with all mooring lines attached and at static depth</t>
  </si>
  <si>
    <t xml:space="preserve">Center of buoyancy modules located 13.70 inches forward of the hub center which is 1.00 inches aft of the small buoyancy modules position </t>
  </si>
  <si>
    <t>SNOW DAY</t>
  </si>
  <si>
    <t>Fri - Dec 12</t>
  </si>
  <si>
    <t>D-1416a</t>
  </si>
  <si>
    <t>D-1416b</t>
  </si>
  <si>
    <t>Const. Torque &amp; Thrust Differential - Loss Of Drivetrain Torque - Steady State</t>
  </si>
  <si>
    <t>Const. Torque &amp; Thrust Differential - Loss Of Drivetrain Torque - Transient</t>
  </si>
  <si>
    <t>D-1417a</t>
  </si>
  <si>
    <t>D-1417b</t>
  </si>
  <si>
    <t>D-1418a</t>
  </si>
  <si>
    <t>D-1418b</t>
  </si>
  <si>
    <t>D-1419a</t>
  </si>
  <si>
    <t>D-1419b</t>
  </si>
  <si>
    <t>D-1420a</t>
  </si>
  <si>
    <t>D-1420b</t>
  </si>
  <si>
    <t>D-1421a</t>
  </si>
  <si>
    <t>D-1421b</t>
  </si>
  <si>
    <t>D-1422a</t>
  </si>
  <si>
    <t>D-1422b</t>
  </si>
  <si>
    <t>D-1423a</t>
  </si>
  <si>
    <t>D-1423b</t>
  </si>
  <si>
    <t>D-1424a</t>
  </si>
  <si>
    <t>Starboard TSR:8, Port Rotor TSR:</t>
  </si>
  <si>
    <t>253 grams of lead dry weight installed in the nose to achieve pitch setting noted above</t>
  </si>
  <si>
    <t>Roll 6.2deg.</t>
  </si>
  <si>
    <t>Very little yaw to port (&lt;2deg). Some lateral motion to starboard (~0.5m).</t>
  </si>
  <si>
    <t>Very little yaw to starboard (&lt;2deg). Some lateral motion to port (~0.5m). 12deg roll.</t>
  </si>
  <si>
    <t>No issues noted, -1.0 degree roll, 0.0 degree pitch, 5.7 feet depth, 24 degrees yaw</t>
  </si>
  <si>
    <t>25+lbf vertical tension on fwd mooring lines</t>
  </si>
  <si>
    <t>20deg roll. ~5lb tension at center of buoyancy pod</t>
  </si>
  <si>
    <t>10deg yaw, then snagged aft control line. Model would not return to zero due to control line snag. Siginificant roll due to tension not being directly forward.</t>
  </si>
  <si>
    <t>D-1448</t>
  </si>
  <si>
    <t>D-1449</t>
  </si>
  <si>
    <t>D-1450</t>
  </si>
  <si>
    <t>D-1451</t>
  </si>
  <si>
    <t>D-1452</t>
  </si>
  <si>
    <t>D-1453</t>
  </si>
  <si>
    <t>Configuration Change: Remove One Front Mooring</t>
  </si>
  <si>
    <t>Configuration Change: Remove Both Front Moorings</t>
  </si>
  <si>
    <t>Both Front Mooring Broken/Removed - Zeros</t>
  </si>
  <si>
    <t>D-1800</t>
  </si>
  <si>
    <t>"b" cases run with fwd mooring lines underwater - simulate aft mooring failure.</t>
  </si>
  <si>
    <t>Configuration Change: Remove One Front Bridle</t>
  </si>
  <si>
    <t>D-1700</t>
  </si>
  <si>
    <t>"a" run is transition. "b" run is steadystate.</t>
  </si>
  <si>
    <t>No yaw. ~1m lateral movement to starboard.</t>
  </si>
  <si>
    <t>High yaw. Rotor rpm failures. Some data at rated speed.</t>
  </si>
  <si>
    <t>Loosened umbilical due to high mooring streach. Several runs taken (before/after). RPM=30.22 =&gt; not TSR=8. No unusual behavior. Same as two fwd mooring lines with limited lateral shift.</t>
  </si>
  <si>
    <t>Configuration Change: Tidal Mooring - Remove Both Front Moorings. Aft Mooring at Standard Low Center Location.</t>
  </si>
  <si>
    <t>Drove both rotors in same direction to get rotation. Had to drive rotors to get past 90deg yaw.</t>
  </si>
  <si>
    <t>CANCELED - one line eliminated torque of rotor.</t>
  </si>
  <si>
    <t>Place adjustable drag device on blade tips of one rotor -Port.</t>
  </si>
  <si>
    <t>Rotors faulted. Re-try at 40.3RPM and with shorter drag line.</t>
  </si>
  <si>
    <t>Configuration Change: Remove One Blade from One Rotor</t>
  </si>
  <si>
    <t>Configuration Change: Remove Drag Device. Add Ballast to Tail  Port Nacelle - 2lb</t>
  </si>
  <si>
    <t>Configuration Change:Keep Port Balast. Add Ballast to Nose Starboard Nacelle - 2lb</t>
  </si>
  <si>
    <t>Configuration Change: Keep Port Ballast Add Ballast to Tail &amp; Nose Starboard Nacelle - 2lb</t>
  </si>
  <si>
    <t>Configuration Change: Add Ballast to Tail &amp; Nose Port Nacelle - 2lb</t>
  </si>
  <si>
    <t>D-2102</t>
  </si>
  <si>
    <t>D-2100</t>
  </si>
  <si>
    <t>Zeros</t>
  </si>
  <si>
    <t>Zero Speed Roll: -10.7deg, Pitch: 4.7deg</t>
  </si>
  <si>
    <t>Dive past 17ft at .78kt, reduced speed to 0.7kt. Roll: -9.2deg, Pitch: 3.0deg, Depth 12.7ft</t>
  </si>
  <si>
    <t>CANCELED - not useful</t>
  </si>
  <si>
    <t>D-2200</t>
  </si>
  <si>
    <t>D-2603</t>
  </si>
  <si>
    <t>D-1503</t>
  </si>
  <si>
    <t>D-1504</t>
  </si>
  <si>
    <t>D-1603</t>
  </si>
  <si>
    <t>D-1604</t>
  </si>
  <si>
    <t>1 Blade Broken/Removed (One Rotor) -Phase shift</t>
  </si>
  <si>
    <t>D-2202</t>
  </si>
  <si>
    <t>Rotors Swapped</t>
  </si>
  <si>
    <t>Nose ballast (from starting configuration) swapped with rotors.</t>
  </si>
  <si>
    <t>D-2600</t>
  </si>
  <si>
    <t>Rotational Direction - Zeros</t>
  </si>
  <si>
    <t xml:space="preserve">Lateral motion to port during startup - retured to center. Rotors very slightly out of sync due to speed input procedure. Depth 6.4ft. </t>
  </si>
  <si>
    <t>Aft tension at zero speed: 10.2lbf. ~100g added to port tail for roll - not there in baseline rotor orientaiton.</t>
  </si>
  <si>
    <t>100g converted to lbm</t>
  </si>
  <si>
    <t>296 - tight umbilical, 297 after umbilical adj.</t>
  </si>
  <si>
    <t>D-2604</t>
  </si>
  <si>
    <t>D-1500</t>
  </si>
  <si>
    <t>1 Blade Broken/Removed (One Rotor) - Zeros</t>
  </si>
  <si>
    <t>D-2800</t>
  </si>
  <si>
    <t>LHR</t>
  </si>
  <si>
    <t>Single Rotor Test - Port Nacelle</t>
  </si>
  <si>
    <t>Single Rotor Test - Port Nacelle - Parked</t>
  </si>
  <si>
    <t>Single Rotor Test - Port Nacelle - Zeros</t>
  </si>
  <si>
    <t>Highest Front Mooring Hole. 5lb net buoyancy. Roll Wiggle. Rotor vortecies? Gearbox backlash?</t>
  </si>
  <si>
    <t>Highest Front Mooring Hole.</t>
  </si>
  <si>
    <t>Highest Front Mooring Hole. ~7-8deg nose down. Rotor holdng device at Surface? ~1lb aft tesnsion.</t>
  </si>
  <si>
    <t>D-2900</t>
  </si>
  <si>
    <t>D-2903</t>
  </si>
  <si>
    <t>D-2904</t>
  </si>
  <si>
    <t>D-2905</t>
  </si>
  <si>
    <t>D-2906</t>
  </si>
  <si>
    <t>D-2907</t>
  </si>
  <si>
    <t>D-2908</t>
  </si>
  <si>
    <t>D-2909</t>
  </si>
  <si>
    <t>D-2910</t>
  </si>
  <si>
    <t>D-2911</t>
  </si>
  <si>
    <t>D-2912</t>
  </si>
  <si>
    <t>D-3001</t>
  </si>
  <si>
    <t>5th Mooring Hole from the top.</t>
  </si>
  <si>
    <t>Single Rotor</t>
  </si>
  <si>
    <t>Aft Mooring in aft-most hole</t>
  </si>
  <si>
    <t>1/8" spacer under clamp feet</t>
  </si>
  <si>
    <t>Large buoyancy pod all the way forward against nacelle clamp</t>
  </si>
  <si>
    <t>Both IMUs and Pressure Sensor mounted on top of large buoyancy pod</t>
  </si>
  <si>
    <t>5th Mooring Hole from the top. Dive to 10.1ft. Roll -26.5deg. Pitch nose up ~4deg.</t>
  </si>
  <si>
    <t xml:space="preserve">5th Mooring Hole from the top. Umbilical tailing to center of carriage during model yaw. Doesn’t appear to be large impact. 11.8deg depth. ~5deg pitch. 30deg Roll. </t>
  </si>
  <si>
    <t>5th Mooring Hole from the top. Significant circular nose occilation with rotor - not observed in 2800 cases. More yaw and sideslip than 2800 cases. (~2-3m lateral motion, 20deg yaw)</t>
  </si>
  <si>
    <t>5th Mooring Hole from the top. In general, 2900 (lower fwd mooring lines) occilated more, but also dove more than 2800 cases (main axis fwd mooring lines).</t>
  </si>
  <si>
    <t>Single Rotor Test - Port Nacelle - Transients are cabtured in "b" cases.</t>
  </si>
  <si>
    <t>D-2913</t>
  </si>
  <si>
    <t>Single Rotor Test - Port Nacelle - Rotorshutdown 12RPM/S</t>
  </si>
  <si>
    <t>Single Rotor Test - Port Nacelle - Rotorshutdown 6RPM/S</t>
  </si>
  <si>
    <t>5th Mooring Hole from the top. Umbilical Tight. Pressure sensor reading shallow. Less than 1 Rotor Diameter clearance from basin Floor</t>
  </si>
  <si>
    <t>6th Mooring Hole from the top. Umbilical Tight. Pressure sensor reading shallow. Less than 1 Rotor Diameter clearance from basin Floor. ~40deg roll during shutdown.</t>
  </si>
  <si>
    <t>Single Rotor Tidal Moorings</t>
  </si>
  <si>
    <t>Aft Mooring connected to highest fwd mooring position.</t>
  </si>
  <si>
    <t>D-3000</t>
  </si>
  <si>
    <t>Tidal Mooring - Single Rotor - Zeros</t>
  </si>
  <si>
    <t>Yaw control worked well. Yawed faster when rotor thrusted fwd bringing the C-Plane over the mooring location. Pitch didn't get below -20deg. Need less pitch stability.</t>
  </si>
  <si>
    <t>CG 12.5" from Hub Split Line, 9.5" from Nacelle Fwd Bulkhead</t>
  </si>
  <si>
    <t>No Ballast Weight. 5lbf Net Buoyancy (aft tension)</t>
  </si>
  <si>
    <t>Spring Constant</t>
  </si>
  <si>
    <t>Pulled 10lb in water. Set zero point. Pulled 20lb in water. Streached 2.5" from zero point. Both lines within 1/8" of each other in streach.</t>
  </si>
  <si>
    <t>97g added to port tail to attain 0.6deg static roll.</t>
  </si>
  <si>
    <t>Flooding</t>
  </si>
  <si>
    <t>Nose Ballast = 905g</t>
  </si>
  <si>
    <t>Tail Ballast = 896g</t>
  </si>
  <si>
    <t>Spring Spec from McMaster-Carr is 1.07lbs/in, so two springs in parallel with polyester mooring lines measured to be about 2x as stiff as spring only spec.</t>
  </si>
  <si>
    <t>Coul'd place mooring line at CG due to fairing.</t>
  </si>
  <si>
    <t>NOT COLLECTED</t>
  </si>
  <si>
    <t>TEST DATA - RUNs 84 - 93</t>
  </si>
  <si>
    <t>TEST DATA - RUNs</t>
  </si>
  <si>
    <t xml:space="preserve">DCAB CALC - </t>
  </si>
  <si>
    <t xml:space="preserve">STEADY-STATE CALC - </t>
  </si>
  <si>
    <t xml:space="preserve">DCAB Pitch - </t>
  </si>
  <si>
    <t xml:space="preserve">TEST DATA - </t>
  </si>
  <si>
    <t>Only 27.6deg collected</t>
  </si>
  <si>
    <t>Normalized</t>
  </si>
  <si>
    <t>Relative to Flow</t>
  </si>
  <si>
    <t>Regarding static lift:</t>
  </si>
  <si>
    <t>Tension at the bottom of the aft mooring line with umbilical and front moorings, but without fairings:   10.7416lbf</t>
  </si>
  <si>
    <t>Tension at the bottom of the aft mooring line with umbilical and fairings, but without front moorings:   11.1782lbf</t>
  </si>
  <si>
    <t>Tension at the bottom of the aft mooring line with umbilical, front moorings, and fairings attached:       10.6164lbf</t>
  </si>
  <si>
    <t>Run #44</t>
  </si>
  <si>
    <t>Run #277</t>
  </si>
  <si>
    <t>Single rotor. With front moorings.</t>
  </si>
  <si>
    <t>Single rotor. No front moorings.</t>
  </si>
  <si>
    <t>Run #319</t>
  </si>
  <si>
    <t>Run #341</t>
  </si>
  <si>
    <t>Aft mooring tension accuracy:</t>
  </si>
  <si>
    <t>Run#277 - Run#44 indicates the total forward mooring line wet weight was about 0.56lbf, which is less than the 0.97lbf calculated previously.</t>
  </si>
  <si>
    <t>Run#341 - Run#319 indicates the total forward mooring line wet weight was about 1.15lbf, close to the 0.97lbf calculated previously.</t>
  </si>
  <si>
    <t>DCAB Pitch</t>
  </si>
  <si>
    <t>allcal2-moc02fb1.xlsm</t>
  </si>
  <si>
    <t>BLADED CALC</t>
  </si>
  <si>
    <t>Pitch (Deg)</t>
  </si>
  <si>
    <t>BLADED</t>
  </si>
  <si>
    <t>Relative to Moorings</t>
  </si>
  <si>
    <t>Full-Scale Vert Seperation (m)</t>
  </si>
  <si>
    <t>Model-Scale Vert Seperation (ft)</t>
  </si>
  <si>
    <t>5.3ft Adj. Model Depth (ft)</t>
  </si>
  <si>
    <t>Variation from Starting Point</t>
  </si>
  <si>
    <t>Variaiton from starting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</si>
</sst>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C00000"/>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s>
  <fills count="44">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B0F0"/>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0"/>
        <bgColor indexed="64"/>
      </patternFill>
    </fill>
    <fill>
      <patternFill patternType="solid">
        <fgColor theme="2" tint="-9.9978637043366805E-2"/>
        <bgColor indexed="64"/>
      </patternFill>
    </fill>
    <fill>
      <patternFill patternType="solid">
        <fgColor rgb="FFCCFF99"/>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4" fillId="16" borderId="10" applyNumberFormat="0" applyAlignment="0" applyProtection="0"/>
    <xf numFmtId="0" fontId="15" fillId="17" borderId="11" applyNumberFormat="0" applyAlignment="0" applyProtection="0"/>
    <xf numFmtId="0" fontId="16" fillId="17" borderId="10" applyNumberFormat="0" applyAlignment="0" applyProtection="0"/>
    <xf numFmtId="0" fontId="17" fillId="0" borderId="12" applyNumberFormat="0" applyFill="0" applyAlignment="0" applyProtection="0"/>
    <xf numFmtId="0" fontId="18" fillId="18" borderId="13" applyNumberFormat="0" applyAlignment="0" applyProtection="0"/>
    <xf numFmtId="0" fontId="1" fillId="0" borderId="0" applyNumberFormat="0" applyFill="0" applyBorder="0" applyAlignment="0" applyProtection="0"/>
    <xf numFmtId="0" fontId="6" fillId="19" borderId="14" applyNumberFormat="0" applyFont="0" applyAlignment="0" applyProtection="0"/>
    <xf numFmtId="0" fontId="19" fillId="0" borderId="0" applyNumberFormat="0" applyFill="0" applyBorder="0" applyAlignment="0" applyProtection="0"/>
    <xf numFmtId="0" fontId="2" fillId="0" borderId="15" applyNumberFormat="0" applyFill="0" applyAlignment="0" applyProtection="0"/>
    <xf numFmtId="0" fontId="2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20" fillId="43" borderId="0" applyNumberFormat="0" applyBorder="0" applyAlignment="0" applyProtection="0"/>
    <xf numFmtId="0" fontId="21" fillId="0" borderId="0"/>
  </cellStyleXfs>
  <cellXfs count="146">
    <xf numFmtId="0" fontId="0" fillId="0" borderId="0" xfId="0"/>
    <xf numFmtId="0" fontId="0" fillId="0" borderId="0" xfId="0" applyFont="1"/>
    <xf numFmtId="49" fontId="0" fillId="0" borderId="0" xfId="0" applyNumberFormat="1" applyFont="1" applyAlignment="1">
      <alignment horizontal="center" vertical="center"/>
    </xf>
    <xf numFmtId="49" fontId="2" fillId="0" borderId="0" xfId="0" applyNumberFormat="1" applyFont="1"/>
    <xf numFmtId="0" fontId="2" fillId="0" borderId="0" xfId="0" applyFont="1"/>
    <xf numFmtId="0" fontId="0" fillId="0" borderId="0" xfId="0"/>
    <xf numFmtId="2" fontId="0" fillId="0" borderId="0" xfId="0" applyNumberFormat="1"/>
    <xf numFmtId="0" fontId="0" fillId="0" borderId="0" xfId="0" applyFill="1"/>
    <xf numFmtId="0" fontId="0" fillId="0" borderId="0" xfId="0" applyBorder="1"/>
    <xf numFmtId="0" fontId="0" fillId="0" borderId="0" xfId="0" applyFill="1" applyBorder="1"/>
    <xf numFmtId="49" fontId="0" fillId="0" borderId="0" xfId="0" applyNumberFormat="1" applyFont="1" applyBorder="1" applyAlignment="1">
      <alignment horizontal="center"/>
    </xf>
    <xf numFmtId="0" fontId="0" fillId="0" borderId="0" xfId="0" applyFont="1" applyBorder="1" applyAlignment="1"/>
    <xf numFmtId="0" fontId="0" fillId="0" borderId="0" xfId="0" applyFont="1" applyBorder="1" applyAlignment="1">
      <alignment horizontal="center"/>
    </xf>
    <xf numFmtId="49" fontId="0"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0" fillId="0" borderId="0" xfId="0" applyFill="1" applyBorder="1" applyAlignment="1">
      <alignment horizontal="center"/>
    </xf>
    <xf numFmtId="49" fontId="0" fillId="3" borderId="1" xfId="0" applyNumberFormat="1" applyFont="1" applyFill="1" applyBorder="1"/>
    <xf numFmtId="0" fontId="0" fillId="0" borderId="0" xfId="0" applyAlignment="1">
      <alignment horizontal="center"/>
    </xf>
    <xf numFmtId="49" fontId="2" fillId="0" borderId="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2"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xf>
    <xf numFmtId="49" fontId="0" fillId="4" borderId="1" xfId="0" applyNumberFormat="1" applyFont="1" applyFill="1" applyBorder="1" applyAlignment="1">
      <alignment horizontal="center" vertical="center" wrapText="1"/>
    </xf>
    <xf numFmtId="49" fontId="0" fillId="4" borderId="1" xfId="0" applyNumberFormat="1" applyFont="1" applyFill="1" applyBorder="1"/>
    <xf numFmtId="0" fontId="0" fillId="4" borderId="1" xfId="0" applyNumberFormat="1" applyFont="1" applyFill="1" applyBorder="1" applyAlignment="1">
      <alignment horizontal="center" vertical="center"/>
    </xf>
    <xf numFmtId="49" fontId="0"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0" fillId="4" borderId="1" xfId="0" applyFont="1" applyFill="1" applyBorder="1"/>
    <xf numFmtId="49" fontId="3" fillId="4" borderId="1" xfId="0" applyNumberFormat="1" applyFont="1" applyFill="1" applyBorder="1" applyAlignment="1">
      <alignment horizontal="center" vertical="center"/>
    </xf>
    <xf numFmtId="49" fontId="0" fillId="4" borderId="1" xfId="0" applyNumberFormat="1" applyFont="1" applyFill="1" applyBorder="1" applyAlignment="1">
      <alignment vertical="center"/>
    </xf>
    <xf numFmtId="49" fontId="0" fillId="4" borderId="1" xfId="0" applyNumberFormat="1" applyFont="1" applyFill="1" applyBorder="1" applyAlignment="1">
      <alignment horizontal="center"/>
    </xf>
    <xf numFmtId="0" fontId="0" fillId="4" borderId="1" xfId="0" applyNumberFormat="1" applyFont="1" applyFill="1" applyBorder="1" applyAlignment="1">
      <alignment horizontal="center"/>
    </xf>
    <xf numFmtId="0" fontId="0" fillId="4" borderId="1" xfId="0" applyFill="1" applyBorder="1"/>
    <xf numFmtId="0" fontId="3" fillId="4" borderId="1" xfId="0" applyFont="1" applyFill="1" applyBorder="1" applyAlignment="1">
      <alignment vertical="center" readingOrder="1"/>
    </xf>
    <xf numFmtId="0" fontId="0" fillId="4" borderId="1" xfId="0" applyNumberFormat="1" applyFill="1" applyBorder="1"/>
    <xf numFmtId="0" fontId="0" fillId="4" borderId="1" xfId="0" applyFill="1" applyBorder="1" applyAlignment="1">
      <alignment horizontal="center"/>
    </xf>
    <xf numFmtId="49" fontId="0" fillId="4" borderId="1" xfId="0" applyNumberFormat="1" applyFill="1" applyBorder="1" applyAlignment="1">
      <alignment horizontal="center"/>
    </xf>
    <xf numFmtId="0" fontId="0" fillId="4" borderId="1" xfId="0" applyFon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49" fontId="0" fillId="0" borderId="0" xfId="0" applyNumberFormat="1" applyFont="1" applyAlignment="1">
      <alignment horizontal="center"/>
    </xf>
    <xf numFmtId="0" fontId="2" fillId="0" borderId="0" xfId="0" applyFont="1" applyBorder="1" applyAlignment="1">
      <alignment horizontal="left" vertical="center" wrapText="1"/>
    </xf>
    <xf numFmtId="49" fontId="0" fillId="0" borderId="0" xfId="0" applyNumberFormat="1" applyFill="1" applyBorder="1" applyAlignment="1">
      <alignment horizontal="center"/>
    </xf>
    <xf numFmtId="49" fontId="0" fillId="0" borderId="0" xfId="0" applyNumberFormat="1" applyFill="1" applyBorder="1"/>
    <xf numFmtId="0" fontId="3" fillId="0" borderId="0" xfId="0" applyFont="1" applyFill="1" applyBorder="1" applyAlignment="1">
      <alignment vertical="center" readingOrder="1"/>
    </xf>
    <xf numFmtId="0" fontId="0" fillId="0" borderId="0" xfId="0" applyNumberFormat="1" applyFill="1" applyBorder="1"/>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vertical="center"/>
    </xf>
    <xf numFmtId="0" fontId="0" fillId="4" borderId="1" xfId="0" applyFont="1" applyFill="1" applyBorder="1" applyAlignment="1">
      <alignment horizontal="center"/>
    </xf>
    <xf numFmtId="0" fontId="2" fillId="0" borderId="0" xfId="0" applyFont="1" applyFill="1" applyBorder="1" applyAlignment="1">
      <alignment horizontal="left"/>
    </xf>
    <xf numFmtId="49" fontId="4" fillId="4" borderId="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xf>
    <xf numFmtId="0" fontId="4" fillId="0" borderId="0" xfId="0" applyFont="1" applyAlignment="1">
      <alignment horizontal="center"/>
    </xf>
    <xf numFmtId="0" fontId="4" fillId="0" borderId="0" xfId="0" applyFont="1" applyAlignment="1">
      <alignment horizontal="center" vertical="center"/>
    </xf>
    <xf numFmtId="49" fontId="2" fillId="4" borderId="2"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49" fontId="3" fillId="5" borderId="1" xfId="0" applyNumberFormat="1" applyFont="1" applyFill="1" applyBorder="1" applyAlignment="1">
      <alignment horizontal="center" vertical="center"/>
    </xf>
    <xf numFmtId="49" fontId="0" fillId="5" borderId="1" xfId="0" applyNumberFormat="1" applyFont="1" applyFill="1" applyBorder="1" applyAlignment="1">
      <alignment horizontal="center" vertical="center"/>
    </xf>
    <xf numFmtId="49" fontId="0" fillId="5" borderId="1" xfId="0" applyNumberFormat="1" applyFill="1" applyBorder="1" applyAlignment="1">
      <alignment horizontal="center" vertical="center"/>
    </xf>
    <xf numFmtId="2" fontId="0" fillId="4" borderId="1" xfId="0" applyNumberFormat="1" applyFont="1" applyFill="1" applyBorder="1" applyAlignment="1">
      <alignment horizontal="center"/>
    </xf>
    <xf numFmtId="0" fontId="3" fillId="2" borderId="1" xfId="0" applyFont="1" applyFill="1" applyBorder="1" applyAlignment="1">
      <alignment vertical="center" readingOrder="1"/>
    </xf>
    <xf numFmtId="49" fontId="1" fillId="4" borderId="1" xfId="0" applyNumberFormat="1" applyFont="1" applyFill="1" applyBorder="1"/>
    <xf numFmtId="0" fontId="3" fillId="6" borderId="1" xfId="0" applyFont="1" applyFill="1" applyBorder="1" applyAlignment="1">
      <alignment vertical="center" readingOrder="1"/>
    </xf>
    <xf numFmtId="2" fontId="0" fillId="4" borderId="1" xfId="0" applyNumberFormat="1" applyFont="1" applyFill="1" applyBorder="1" applyAlignment="1">
      <alignment horizontal="center" vertical="center"/>
    </xf>
    <xf numFmtId="2" fontId="0" fillId="4" borderId="1" xfId="0" applyNumberFormat="1" applyFill="1" applyBorder="1" applyAlignment="1">
      <alignment horizontal="center" vertical="center"/>
    </xf>
    <xf numFmtId="0" fontId="0" fillId="5" borderId="1" xfId="0" applyNumberFormat="1" applyFill="1" applyBorder="1"/>
    <xf numFmtId="2" fontId="0" fillId="5" borderId="1" xfId="0" applyNumberFormat="1" applyFont="1" applyFill="1" applyBorder="1" applyAlignment="1">
      <alignment horizontal="center"/>
    </xf>
    <xf numFmtId="0" fontId="0" fillId="5" borderId="1" xfId="0" applyNumberFormat="1" applyFont="1" applyFill="1" applyBorder="1" applyAlignment="1">
      <alignment horizontal="center" vertical="center"/>
    </xf>
    <xf numFmtId="2" fontId="0" fillId="5" borderId="1" xfId="0" applyNumberFormat="1" applyFill="1" applyBorder="1" applyAlignment="1">
      <alignment horizontal="center" vertical="center"/>
    </xf>
    <xf numFmtId="0" fontId="2" fillId="0" borderId="0" xfId="0" applyFont="1" applyBorder="1" applyAlignment="1">
      <alignment horizontal="left" vertical="center"/>
    </xf>
    <xf numFmtId="0" fontId="3" fillId="4"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49" fontId="0" fillId="5" borderId="1" xfId="0" applyNumberFormat="1" applyFont="1" applyFill="1" applyBorder="1" applyAlignment="1">
      <alignment vertical="center"/>
    </xf>
    <xf numFmtId="0" fontId="0" fillId="5" borderId="1" xfId="0" applyFont="1" applyFill="1" applyBorder="1"/>
    <xf numFmtId="49" fontId="0" fillId="5" borderId="1" xfId="0" applyNumberFormat="1" applyFont="1" applyFill="1" applyBorder="1"/>
    <xf numFmtId="0" fontId="0" fillId="4" borderId="1" xfId="0" applyNumberFormat="1" applyFill="1" applyBorder="1" applyAlignment="1">
      <alignment horizontal="center"/>
    </xf>
    <xf numFmtId="0" fontId="0" fillId="5" borderId="1" xfId="0" applyNumberFormat="1" applyFont="1" applyFill="1" applyBorder="1" applyAlignment="1">
      <alignment horizontal="center"/>
    </xf>
    <xf numFmtId="49" fontId="3" fillId="5" borderId="1" xfId="0" applyNumberFormat="1" applyFont="1" applyFill="1" applyBorder="1"/>
    <xf numFmtId="2" fontId="0" fillId="4" borderId="1" xfId="0" applyNumberFormat="1" applyFill="1" applyBorder="1" applyAlignment="1">
      <alignment horizontal="center"/>
    </xf>
    <xf numFmtId="2" fontId="0" fillId="0" borderId="0" xfId="0" applyNumberFormat="1" applyFill="1" applyBorder="1" applyAlignment="1">
      <alignment horizontal="center"/>
    </xf>
    <xf numFmtId="2" fontId="0" fillId="0" borderId="0" xfId="0" applyNumberFormat="1" applyAlignment="1">
      <alignment horizontal="center"/>
    </xf>
    <xf numFmtId="0" fontId="0" fillId="5" borderId="1" xfId="0" applyNumberFormat="1" applyFill="1" applyBorder="1" applyAlignment="1">
      <alignment horizontal="center" vertical="center"/>
    </xf>
    <xf numFmtId="2" fontId="0" fillId="0" borderId="0" xfId="0" applyNumberFormat="1" applyFont="1"/>
    <xf numFmtId="2" fontId="2" fillId="0" borderId="0" xfId="0" applyNumberFormat="1" applyFont="1"/>
    <xf numFmtId="0" fontId="0" fillId="0" borderId="1" xfId="0" applyBorder="1"/>
    <xf numFmtId="2" fontId="0" fillId="0" borderId="1" xfId="0" applyNumberFormat="1" applyBorder="1"/>
    <xf numFmtId="165" fontId="0" fillId="0" borderId="1" xfId="0" applyNumberFormat="1" applyBorder="1"/>
    <xf numFmtId="0" fontId="5" fillId="0" borderId="0" xfId="0" applyFont="1"/>
    <xf numFmtId="49" fontId="0" fillId="0" borderId="0" xfId="0" applyNumberFormat="1" applyFont="1"/>
    <xf numFmtId="49" fontId="2" fillId="4" borderId="6" xfId="0" applyNumberFormat="1" applyFont="1" applyFill="1" applyBorder="1" applyAlignment="1">
      <alignment horizontal="center" vertical="center"/>
    </xf>
    <xf numFmtId="49" fontId="0" fillId="7" borderId="1" xfId="0" applyNumberFormat="1" applyFill="1" applyBorder="1"/>
    <xf numFmtId="49" fontId="0" fillId="8" borderId="1" xfId="0" applyNumberFormat="1" applyFill="1" applyBorder="1"/>
    <xf numFmtId="2" fontId="0" fillId="0" borderId="0" xfId="0" applyNumberFormat="1" applyFill="1"/>
    <xf numFmtId="0" fontId="0" fillId="9" borderId="1" xfId="0" applyNumberFormat="1" applyFill="1" applyBorder="1"/>
    <xf numFmtId="49" fontId="0" fillId="10" borderId="1" xfId="0" applyNumberFormat="1" applyFill="1" applyBorder="1"/>
    <xf numFmtId="0" fontId="0" fillId="0" borderId="0" xfId="0" applyFont="1" applyFill="1" applyBorder="1"/>
    <xf numFmtId="0" fontId="0" fillId="11" borderId="0" xfId="0" applyFill="1"/>
    <xf numFmtId="2" fontId="0" fillId="11" borderId="0" xfId="0" applyNumberFormat="1" applyFill="1"/>
    <xf numFmtId="0" fontId="0" fillId="12" borderId="0" xfId="0" applyFill="1"/>
    <xf numFmtId="2" fontId="0" fillId="12" borderId="0" xfId="0" applyNumberFormat="1" applyFill="1"/>
    <xf numFmtId="0" fontId="0" fillId="2" borderId="1" xfId="0" applyFont="1" applyFill="1" applyBorder="1" applyAlignment="1">
      <alignment wrapText="1"/>
    </xf>
    <xf numFmtId="0" fontId="0" fillId="2" borderId="1" xfId="0" applyFill="1" applyBorder="1"/>
    <xf numFmtId="0" fontId="0" fillId="2" borderId="1" xfId="0" applyFont="1" applyFill="1" applyBorder="1"/>
    <xf numFmtId="0" fontId="0" fillId="2" borderId="1" xfId="0" applyFont="1" applyFill="1" applyBorder="1" applyAlignment="1">
      <alignment horizontal="left" vertical="top" wrapText="1"/>
    </xf>
    <xf numFmtId="0" fontId="1" fillId="0" borderId="0" xfId="0" applyFont="1"/>
    <xf numFmtId="0" fontId="0" fillId="0" borderId="1" xfId="0" applyFont="1" applyFill="1" applyBorder="1"/>
    <xf numFmtId="0" fontId="0" fillId="0" borderId="1" xfId="0" applyFill="1" applyBorder="1"/>
    <xf numFmtId="2" fontId="0" fillId="0" borderId="1" xfId="0" applyNumberFormat="1" applyFont="1" applyFill="1" applyBorder="1"/>
    <xf numFmtId="0" fontId="0" fillId="0" borderId="1" xfId="0" applyFont="1" applyBorder="1"/>
    <xf numFmtId="2" fontId="2" fillId="0" borderId="0" xfId="0" applyNumberFormat="1" applyFont="1" applyFill="1"/>
    <xf numFmtId="2" fontId="0" fillId="2" borderId="1" xfId="0" applyNumberFormat="1" applyFill="1" applyBorder="1"/>
    <xf numFmtId="4" fontId="0" fillId="0" borderId="1" xfId="0" applyNumberFormat="1" applyBorder="1"/>
    <xf numFmtId="2" fontId="0" fillId="0" borderId="1" xfId="0" applyNumberFormat="1" applyFill="1" applyBorder="1"/>
    <xf numFmtId="2" fontId="0" fillId="2" borderId="1" xfId="0" applyNumberFormat="1" applyFont="1" applyFill="1" applyBorder="1"/>
    <xf numFmtId="2" fontId="0" fillId="0" borderId="1" xfId="0" applyNumberFormat="1" applyFont="1" applyBorder="1"/>
    <xf numFmtId="2" fontId="0" fillId="0" borderId="0" xfId="0" applyNumberFormat="1" applyFill="1" applyBorder="1"/>
    <xf numFmtId="0" fontId="2" fillId="0" borderId="0" xfId="0" applyFont="1" applyFill="1" applyBorder="1"/>
    <xf numFmtId="0" fontId="0" fillId="0" borderId="0" xfId="0" applyAlignment="1">
      <alignment vertical="center"/>
    </xf>
    <xf numFmtId="0" fontId="2" fillId="0" borderId="0" xfId="0" applyFont="1" applyAlignment="1">
      <alignment vertical="center"/>
    </xf>
    <xf numFmtId="0" fontId="21" fillId="0" borderId="0" xfId="42"/>
    <xf numFmtId="0" fontId="21" fillId="0" borderId="0" xfId="42" applyFont="1"/>
    <xf numFmtId="0" fontId="0" fillId="0" borderId="0" xfId="0" applyFont="1"/>
    <xf numFmtId="0" fontId="0" fillId="0" borderId="0" xfId="0"/>
    <xf numFmtId="2" fontId="0" fillId="0" borderId="0" xfId="0" applyNumberFormat="1"/>
    <xf numFmtId="0" fontId="3" fillId="0" borderId="0" xfId="0" applyFont="1"/>
    <xf numFmtId="0" fontId="0" fillId="0" borderId="0" xfId="0"/>
    <xf numFmtId="0" fontId="2" fillId="0" borderId="0" xfId="0" applyFont="1"/>
    <xf numFmtId="0" fontId="0" fillId="0" borderId="0" xfId="0"/>
    <xf numFmtId="0" fontId="0" fillId="0" borderId="0" xfId="0"/>
    <xf numFmtId="2" fontId="2" fillId="0" borderId="1" xfId="0" applyNumberFormat="1" applyFont="1" applyBorder="1"/>
    <xf numFmtId="0" fontId="0" fillId="0" borderId="0" xfId="0"/>
    <xf numFmtId="0" fontId="2"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No Fairing</c:v>
          </c:tx>
          <c:xVal>
            <c:numRef>
              <c:f>'Static Press P D-0001 to D-0015'!$B$3:$B$7</c:f>
              <c:numCache>
                <c:formatCode>0.00</c:formatCode>
                <c:ptCount val="5"/>
                <c:pt idx="0">
                  <c:v>0</c:v>
                </c:pt>
                <c:pt idx="1">
                  <c:v>0.15550751999999998</c:v>
                </c:pt>
                <c:pt idx="2">
                  <c:v>0.31101503999999996</c:v>
                </c:pt>
                <c:pt idx="3">
                  <c:v>0.46652255999999998</c:v>
                </c:pt>
                <c:pt idx="4">
                  <c:v>0.62203007999999993</c:v>
                </c:pt>
              </c:numCache>
            </c:numRef>
          </c:xVal>
          <c:yVal>
            <c:numRef>
              <c:f>'Static Press P D-0001 to D-0015'!$E$3:$E$7</c:f>
              <c:numCache>
                <c:formatCode>0.00</c:formatCode>
                <c:ptCount val="5"/>
                <c:pt idx="0">
                  <c:v>0</c:v>
                </c:pt>
                <c:pt idx="1">
                  <c:v>-9.9999999999999645E-2</c:v>
                </c:pt>
                <c:pt idx="2">
                  <c:v>-9.9999999999999645E-2</c:v>
                </c:pt>
                <c:pt idx="3">
                  <c:v>-9.9999999999999645E-2</c:v>
                </c:pt>
                <c:pt idx="4">
                  <c:v>-9.9999999999999645E-2</c:v>
                </c:pt>
              </c:numCache>
            </c:numRef>
          </c:yVal>
          <c:smooth val="0"/>
        </c:ser>
        <c:ser>
          <c:idx val="1"/>
          <c:order val="1"/>
          <c:tx>
            <c:v>With Fairing</c:v>
          </c:tx>
          <c:xVal>
            <c:numRef>
              <c:f>'Static Press F D-0101 to D-0106'!$B$3:$B$7</c:f>
              <c:numCache>
                <c:formatCode>0.00</c:formatCode>
                <c:ptCount val="5"/>
                <c:pt idx="0">
                  <c:v>0</c:v>
                </c:pt>
                <c:pt idx="1">
                  <c:v>0.15550751999999998</c:v>
                </c:pt>
                <c:pt idx="2">
                  <c:v>0.31101503999999996</c:v>
                </c:pt>
                <c:pt idx="3">
                  <c:v>0.46652255999999998</c:v>
                </c:pt>
                <c:pt idx="4">
                  <c:v>0.62203007999999993</c:v>
                </c:pt>
              </c:numCache>
            </c:numRef>
          </c:xVal>
          <c:yVal>
            <c:numRef>
              <c:f>'Static Press F D-0101 to D-0106'!$E$3:$E$7</c:f>
              <c:numCache>
                <c:formatCode>0.00</c:formatCode>
                <c:ptCount val="5"/>
                <c:pt idx="0">
                  <c:v>0</c:v>
                </c:pt>
                <c:pt idx="1">
                  <c:v>-0.10000000000000053</c:v>
                </c:pt>
                <c:pt idx="2">
                  <c:v>-0.10000000000000053</c:v>
                </c:pt>
                <c:pt idx="3">
                  <c:v>-0.20000000000000018</c:v>
                </c:pt>
                <c:pt idx="4">
                  <c:v>-0.10000000000000053</c:v>
                </c:pt>
              </c:numCache>
            </c:numRef>
          </c:yVal>
          <c:smooth val="0"/>
        </c:ser>
        <c:dLbls>
          <c:showLegendKey val="0"/>
          <c:showVal val="0"/>
          <c:showCatName val="0"/>
          <c:showSerName val="0"/>
          <c:showPercent val="0"/>
          <c:showBubbleSize val="0"/>
        </c:dLbls>
        <c:axId val="312927360"/>
        <c:axId val="312927936"/>
      </c:scatterChart>
      <c:valAx>
        <c:axId val="312927360"/>
        <c:scaling>
          <c:orientation val="minMax"/>
        </c:scaling>
        <c:delete val="1"/>
        <c:axPos val="b"/>
        <c:title>
          <c:tx>
            <c:rich>
              <a:bodyPr/>
              <a:lstStyle/>
              <a:p>
                <a:pPr>
                  <a:defRPr/>
                </a:pPr>
                <a:r>
                  <a:rPr lang="en-US"/>
                  <a:t>Flow Speed (non-dimensional)</a:t>
                </a:r>
              </a:p>
            </c:rich>
          </c:tx>
          <c:layout>
            <c:manualLayout>
              <c:xMode val="edge"/>
              <c:yMode val="edge"/>
              <c:x val="0.38293525809273837"/>
              <c:y val="0.76932532858680025"/>
            </c:manualLayout>
          </c:layout>
          <c:overlay val="0"/>
        </c:title>
        <c:numFmt formatCode="0.00" sourceLinked="1"/>
        <c:majorTickMark val="out"/>
        <c:minorTickMark val="none"/>
        <c:tickLblPos val="nextTo"/>
        <c:crossAx val="312927936"/>
        <c:crossesAt val="-0.25"/>
        <c:crossBetween val="midCat"/>
      </c:valAx>
      <c:valAx>
        <c:axId val="312927936"/>
        <c:scaling>
          <c:orientation val="minMax"/>
        </c:scaling>
        <c:delete val="0"/>
        <c:axPos val="l"/>
        <c:majorGridlines/>
        <c:title>
          <c:tx>
            <c:rich>
              <a:bodyPr rot="-5400000" vert="horz"/>
              <a:lstStyle/>
              <a:p>
                <a:pPr>
                  <a:defRPr/>
                </a:pPr>
                <a:r>
                  <a:rPr lang="en-US"/>
                  <a:t>Depth Variaiton from Initial Condition (ft)</a:t>
                </a:r>
              </a:p>
            </c:rich>
          </c:tx>
          <c:layout/>
          <c:overlay val="0"/>
        </c:title>
        <c:numFmt formatCode="0.00" sourceLinked="1"/>
        <c:majorTickMark val="out"/>
        <c:minorTickMark val="none"/>
        <c:tickLblPos val="nextTo"/>
        <c:crossAx val="312927360"/>
        <c:crosses val="autoZero"/>
        <c:crossBetween val="midCat"/>
      </c:valAx>
    </c:plotArea>
    <c:legend>
      <c:legendPos val="b"/>
      <c:layout>
        <c:manualLayout>
          <c:xMode val="edge"/>
          <c:yMode val="edge"/>
          <c:x val="0.32685717410323711"/>
          <c:y val="0.84631972727546989"/>
          <c:w val="0.46295209973753282"/>
          <c:h val="9.2377590732192955E-2"/>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'Low Cen Pipe D-1002 to D-1055'!$AU$3</c:f>
              <c:strCache>
                <c:ptCount val="1"/>
                <c:pt idx="0">
                  <c:v>0.00</c:v>
                </c:pt>
              </c:strCache>
            </c:strRef>
          </c:tx>
          <c:xVal>
            <c:numRef>
              <c:f>'Low Cen Pipe D-1002 to D-1055'!$AT$4:$AT$9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D-1055'!$AU$4:$AU$9</c:f>
              <c:numCache>
                <c:formatCode>0.00</c:formatCode>
                <c:ptCount val="6"/>
                <c:pt idx="0">
                  <c:v>6.5616797900262469</c:v>
                </c:pt>
                <c:pt idx="1">
                  <c:v>8.0176797900262446</c:v>
                </c:pt>
                <c:pt idx="2">
                  <c:v>8.9096797900262459</c:v>
                </c:pt>
                <c:pt idx="3">
                  <c:v>10.209679790026247</c:v>
                </c:pt>
                <c:pt idx="4">
                  <c:v>11.785679790026249</c:v>
                </c:pt>
                <c:pt idx="5">
                  <c:v>19.58167979002625</c:v>
                </c:pt>
              </c:numCache>
            </c:numRef>
          </c:yVal>
          <c:smooth val="0"/>
        </c:ser>
        <c:ser>
          <c:idx val="1"/>
          <c:order val="1"/>
          <c:tx>
            <c:strRef>
              <c:f>'Low Cen Pipe D-1002 to D-1055'!$AV$3</c:f>
              <c:strCache>
                <c:ptCount val="1"/>
                <c:pt idx="0">
                  <c:v>10.00</c:v>
                </c:pt>
              </c:strCache>
            </c:strRef>
          </c:tx>
          <c:xVal>
            <c:numRef>
              <c:f>'Low Cen Pipe D-1002 to D-1055'!$AT$4:$AT$9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D-1055'!$AV$4:$AV$9</c:f>
              <c:numCache>
                <c:formatCode>0.00</c:formatCode>
                <c:ptCount val="6"/>
                <c:pt idx="0">
                  <c:v>6.5936797900262452</c:v>
                </c:pt>
                <c:pt idx="1">
                  <c:v>8.4772797900262447</c:v>
                </c:pt>
                <c:pt idx="2">
                  <c:v>9.3928797900262477</c:v>
                </c:pt>
                <c:pt idx="3">
                  <c:v>10.598079790026247</c:v>
                </c:pt>
                <c:pt idx="4">
                  <c:v>12.022079790026245</c:v>
                </c:pt>
                <c:pt idx="5">
                  <c:v>19.337679790026247</c:v>
                </c:pt>
              </c:numCache>
            </c:numRef>
          </c:yVal>
          <c:smooth val="0"/>
        </c:ser>
        <c:ser>
          <c:idx val="2"/>
          <c:order val="2"/>
          <c:tx>
            <c:strRef>
              <c:f>'Low Cen Pipe D-1002 to D-1055'!$AW$3</c:f>
              <c:strCache>
                <c:ptCount val="1"/>
                <c:pt idx="0">
                  <c:v>20.00</c:v>
                </c:pt>
              </c:strCache>
            </c:strRef>
          </c:tx>
          <c:xVal>
            <c:numRef>
              <c:f>'Low Cen Pipe D-1002 to D-1055'!$AT$4:$AT$9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D-1055'!$AW$4:$AW$9</c:f>
              <c:numCache>
                <c:formatCode>0.00</c:formatCode>
                <c:ptCount val="6"/>
                <c:pt idx="0">
                  <c:v>6.6776797900262466</c:v>
                </c:pt>
                <c:pt idx="1">
                  <c:v>9.3732797900262455</c:v>
                </c:pt>
                <c:pt idx="2">
                  <c:v>10.606879790026245</c:v>
                </c:pt>
                <c:pt idx="3">
                  <c:v>11.828479790026247</c:v>
                </c:pt>
                <c:pt idx="4">
                  <c:v>13.141279790026244</c:v>
                </c:pt>
                <c:pt idx="5">
                  <c:v>19.668879790026249</c:v>
                </c:pt>
              </c:numCache>
            </c:numRef>
          </c:yVal>
          <c:smooth val="0"/>
        </c:ser>
        <c:ser>
          <c:idx val="3"/>
          <c:order val="3"/>
          <c:tx>
            <c:strRef>
              <c:f>'Low Cen Pipe D-1002 to D-1055'!$AX$3</c:f>
              <c:strCache>
                <c:ptCount val="1"/>
                <c:pt idx="0">
                  <c:v>27.60</c:v>
                </c:pt>
              </c:strCache>
            </c:strRef>
          </c:tx>
          <c:xVal>
            <c:numRef>
              <c:f>'Low Cen Pipe D-1002 to D-1055'!$AT$4:$AT$9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D-1055'!$AX$4:$AX$9</c:f>
              <c:numCache>
                <c:formatCode>0.00</c:formatCode>
                <c:ptCount val="6"/>
                <c:pt idx="0">
                  <c:v>6.7456797900262453</c:v>
                </c:pt>
                <c:pt idx="1">
                  <c:v>10.346879790026245</c:v>
                </c:pt>
                <c:pt idx="2">
                  <c:v>11.526879790026246</c:v>
                </c:pt>
                <c:pt idx="3">
                  <c:v>12.803679790026246</c:v>
                </c:pt>
                <c:pt idx="4">
                  <c:v>14.108879790026247</c:v>
                </c:pt>
                <c:pt idx="5">
                  <c:v>20.109679790026249</c:v>
                </c:pt>
              </c:numCache>
            </c:numRef>
          </c:yVal>
          <c:smooth val="0"/>
        </c:ser>
        <c:dLbls>
          <c:showLegendKey val="0"/>
          <c:showVal val="0"/>
          <c:showCatName val="0"/>
          <c:showSerName val="0"/>
          <c:showPercent val="0"/>
          <c:showBubbleSize val="0"/>
        </c:dLbls>
        <c:axId val="326060864"/>
        <c:axId val="326061440"/>
      </c:scatterChart>
      <c:valAx>
        <c:axId val="326060864"/>
        <c:scaling>
          <c:orientation val="minMax"/>
        </c:scaling>
        <c:delete val="0"/>
        <c:axPos val="b"/>
        <c:title>
          <c:tx>
            <c:rich>
              <a:bodyPr/>
              <a:lstStyle/>
              <a:p>
                <a:pPr>
                  <a:defRPr/>
                </a:pPr>
                <a:r>
                  <a:rPr lang="en-US"/>
                  <a:t>Speed</a:t>
                </a:r>
                <a:r>
                  <a:rPr lang="en-US" baseline="0"/>
                  <a:t> </a:t>
                </a:r>
                <a:r>
                  <a:rPr lang="en-US"/>
                  <a:t>(Kts)</a:t>
                </a:r>
              </a:p>
            </c:rich>
          </c:tx>
          <c:layout>
            <c:manualLayout>
              <c:xMode val="edge"/>
              <c:yMode val="edge"/>
              <c:x val="0.37987818414385338"/>
              <c:y val="0.87868037328667248"/>
            </c:manualLayout>
          </c:layout>
          <c:overlay val="0"/>
        </c:title>
        <c:numFmt formatCode="0.0" sourceLinked="0"/>
        <c:majorTickMark val="out"/>
        <c:minorTickMark val="none"/>
        <c:tickLblPos val="nextTo"/>
        <c:crossAx val="326061440"/>
        <c:crosses val="autoZero"/>
        <c:crossBetween val="midCat"/>
        <c:majorUnit val="0.1"/>
      </c:valAx>
      <c:valAx>
        <c:axId val="326061440"/>
        <c:scaling>
          <c:orientation val="minMax"/>
        </c:scaling>
        <c:delete val="0"/>
        <c:axPos val="l"/>
        <c:majorGridlines/>
        <c:title>
          <c:tx>
            <c:rich>
              <a:bodyPr rot="-5400000" vert="horz"/>
              <a:lstStyle/>
              <a:p>
                <a:pPr>
                  <a:defRPr/>
                </a:pPr>
                <a:r>
                  <a:rPr lang="en-US"/>
                  <a:t>Depth (ft)</a:t>
                </a:r>
              </a:p>
            </c:rich>
          </c:tx>
          <c:overlay val="0"/>
        </c:title>
        <c:numFmt formatCode="0.00" sourceLinked="1"/>
        <c:majorTickMark val="out"/>
        <c:minorTickMark val="none"/>
        <c:tickLblPos val="nextTo"/>
        <c:crossAx val="3260608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75306952435998"/>
          <c:y val="5.1400554097404488E-2"/>
          <c:w val="0.74153139036077154"/>
          <c:h val="0.82727981918926796"/>
        </c:manualLayout>
      </c:layout>
      <c:scatterChart>
        <c:scatterStyle val="smoothMarker"/>
        <c:varyColors val="0"/>
        <c:ser>
          <c:idx val="2"/>
          <c:order val="0"/>
          <c:tx>
            <c:v>Steady-State Calc Depth</c:v>
          </c:tx>
          <c:spPr>
            <a:ln>
              <a:solidFill>
                <a:srgbClr val="00B050"/>
              </a:solidFill>
            </a:ln>
          </c:spPr>
          <c:marker>
            <c:symbol val="circle"/>
            <c:size val="4"/>
            <c:spPr>
              <a:solidFill>
                <a:srgbClr val="00B050"/>
              </a:solidFill>
              <a:ln>
                <a:solidFill>
                  <a:srgbClr val="00B050"/>
                </a:solidFill>
              </a:ln>
            </c:spPr>
          </c:marker>
          <c:xVal>
            <c:numRef>
              <c:f>'Low Cen Pipe D-1002 to D-1055'!$K$3:$K$26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'Low Cen Pipe D-1002 to D-1055'!$N$3:$N$26</c:f>
              <c:numCache>
                <c:formatCode>0.00</c:formatCode>
                <c:ptCount val="24"/>
                <c:pt idx="0">
                  <c:v>5.3</c:v>
                </c:pt>
                <c:pt idx="1">
                  <c:v>5.3</c:v>
                </c:pt>
                <c:pt idx="2">
                  <c:v>5.3</c:v>
                </c:pt>
                <c:pt idx="3">
                  <c:v>5.3</c:v>
                </c:pt>
                <c:pt idx="4">
                  <c:v>5.3</c:v>
                </c:pt>
                <c:pt idx="5">
                  <c:v>11.861679790026248</c:v>
                </c:pt>
                <c:pt idx="6">
                  <c:v>14.486351706036746</c:v>
                </c:pt>
              </c:numCache>
            </c:numRef>
          </c:yVal>
          <c:smooth val="0"/>
        </c:ser>
        <c:ser>
          <c:idx val="4"/>
          <c:order val="2"/>
          <c:tx>
            <c:v>DCAB Depth</c:v>
          </c:tx>
          <c:spPr>
            <a:ln>
              <a:solidFill>
                <a:srgbClr val="0070C0"/>
              </a:solidFill>
            </a:ln>
          </c:spPr>
          <c:marker>
            <c:symbol val="circle"/>
            <c:size val="4"/>
            <c:spPr>
              <a:solidFill>
                <a:srgbClr val="0070C0"/>
              </a:solidFill>
              <a:ln>
                <a:solidFill>
                  <a:srgbClr val="0070C0"/>
                </a:solidFill>
              </a:ln>
            </c:spPr>
          </c:marker>
          <c:xVal>
            <c:numRef>
              <c:f>'Low Cen Pipe D-1002 to D-1055'!$S$5:$S$26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0.38876879999999997</c:v>
                </c:pt>
                <c:pt idx="8">
                  <c:v>0.42764567999999992</c:v>
                </c:pt>
                <c:pt idx="9">
                  <c:v>0.46652255999999998</c:v>
                </c:pt>
                <c:pt idx="10">
                  <c:v>0.50539944000000003</c:v>
                </c:pt>
                <c:pt idx="11">
                  <c:v>0.54427632000000004</c:v>
                </c:pt>
                <c:pt idx="12">
                  <c:v>0.58315320000000004</c:v>
                </c:pt>
                <c:pt idx="13">
                  <c:v>0.62203008000000004</c:v>
                </c:pt>
                <c:pt idx="14">
                  <c:v>0.66090696000000015</c:v>
                </c:pt>
                <c:pt idx="15">
                  <c:v>0.69978384000000016</c:v>
                </c:pt>
                <c:pt idx="16">
                  <c:v>0.73866072000000016</c:v>
                </c:pt>
                <c:pt idx="17">
                  <c:v>0.77753760000000016</c:v>
                </c:pt>
                <c:pt idx="18">
                  <c:v>0.81641448000000016</c:v>
                </c:pt>
                <c:pt idx="19">
                  <c:v>0.85529136000000017</c:v>
                </c:pt>
                <c:pt idx="20">
                  <c:v>0.89416824000000017</c:v>
                </c:pt>
                <c:pt idx="21">
                  <c:v>0.93304512000000028</c:v>
                </c:pt>
              </c:numCache>
            </c:numRef>
          </c:xVal>
          <c:yVal>
            <c:numRef>
              <c:f>'Low Cen Pipe D-1002 to D-1055'!$V$5:$V$26</c:f>
              <c:numCache>
                <c:formatCode>0.00</c:formatCode>
                <c:ptCount val="22"/>
                <c:pt idx="0">
                  <c:v>5.1879999999999962</c:v>
                </c:pt>
                <c:pt idx="1">
                  <c:v>5.1879999999999962</c:v>
                </c:pt>
                <c:pt idx="2">
                  <c:v>5.1999999999999966</c:v>
                </c:pt>
                <c:pt idx="3">
                  <c:v>5.2119999999999953</c:v>
                </c:pt>
                <c:pt idx="4">
                  <c:v>5.2199999999999962</c:v>
                </c:pt>
                <c:pt idx="5">
                  <c:v>5.2307999999999959</c:v>
                </c:pt>
                <c:pt idx="6">
                  <c:v>5.2399999999999975</c:v>
                </c:pt>
                <c:pt idx="7">
                  <c:v>5.2479999999999967</c:v>
                </c:pt>
                <c:pt idx="8">
                  <c:v>5.2559999999999958</c:v>
                </c:pt>
                <c:pt idx="9">
                  <c:v>5.2639999999999949</c:v>
                </c:pt>
                <c:pt idx="10">
                  <c:v>5.2719999999999958</c:v>
                </c:pt>
                <c:pt idx="11">
                  <c:v>5.2839999999999963</c:v>
                </c:pt>
                <c:pt idx="12">
                  <c:v>5.2839999999999963</c:v>
                </c:pt>
                <c:pt idx="13">
                  <c:v>5.419999999999999</c:v>
                </c:pt>
                <c:pt idx="14">
                  <c:v>6.0879999999999947</c:v>
                </c:pt>
                <c:pt idx="15">
                  <c:v>7.8799999999999963</c:v>
                </c:pt>
                <c:pt idx="16">
                  <c:v>9.8759999999999977</c:v>
                </c:pt>
                <c:pt idx="17">
                  <c:v>11.743999999999998</c:v>
                </c:pt>
                <c:pt idx="18">
                  <c:v>13.471999999999994</c:v>
                </c:pt>
                <c:pt idx="19">
                  <c:v>15.047999999999998</c:v>
                </c:pt>
                <c:pt idx="20">
                  <c:v>16.503999999999998</c:v>
                </c:pt>
                <c:pt idx="21">
                  <c:v>17.855999999999998</c:v>
                </c:pt>
              </c:numCache>
            </c:numRef>
          </c:yVal>
          <c:smooth val="0"/>
        </c:ser>
        <c:ser>
          <c:idx val="0"/>
          <c:order val="4"/>
          <c:tx>
            <c:v>Test Depth</c:v>
          </c:tx>
          <c:spPr>
            <a:ln>
              <a:solidFill>
                <a:schemeClr val="tx1"/>
              </a:solidFill>
            </a:ln>
          </c:spPr>
          <c:marker>
            <c:symbol val="circle"/>
            <c:size val="4"/>
            <c:spPr>
              <a:solidFill>
                <a:schemeClr val="tx1"/>
              </a:solidFill>
              <a:ln>
                <a:solidFill>
                  <a:schemeClr val="tx1"/>
                </a:solidFill>
              </a:ln>
            </c:spPr>
          </c:marker>
          <c:xVal>
            <c:numRef>
              <c:f>'Low Cen Pipe D-1002 to D-1055'!$B$3:$B$26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0.38876880000000003</c:v>
                </c:pt>
                <c:pt idx="10">
                  <c:v>0.42764568000000003</c:v>
                </c:pt>
                <c:pt idx="11">
                  <c:v>0.46652255999999998</c:v>
                </c:pt>
                <c:pt idx="12">
                  <c:v>0.50539944000000003</c:v>
                </c:pt>
                <c:pt idx="13">
                  <c:v>0.54427631999999992</c:v>
                </c:pt>
                <c:pt idx="14">
                  <c:v>0.58315319999999993</c:v>
                </c:pt>
                <c:pt idx="15">
                  <c:v>0.62203007999999993</c:v>
                </c:pt>
                <c:pt idx="16">
                  <c:v>0.66090695999999993</c:v>
                </c:pt>
                <c:pt idx="17">
                  <c:v>0.69978383999999993</c:v>
                </c:pt>
                <c:pt idx="18">
                  <c:v>0.73866071999999994</c:v>
                </c:pt>
                <c:pt idx="19">
                  <c:v>0.77753760000000005</c:v>
                </c:pt>
                <c:pt idx="20">
                  <c:v>0.81641448000000005</c:v>
                </c:pt>
                <c:pt idx="21">
                  <c:v>0.85529136000000006</c:v>
                </c:pt>
              </c:numCache>
            </c:numRef>
          </c:xVal>
          <c:yVal>
            <c:numRef>
              <c:f>'Low Cen Pipe D-1002 to D-1055'!$D$3:$D$26</c:f>
              <c:numCache>
                <c:formatCode>0.00</c:formatCode>
                <c:ptCount val="24"/>
                <c:pt idx="0">
                  <c:v>5.3</c:v>
                </c:pt>
                <c:pt idx="1">
                  <c:v>5.3</c:v>
                </c:pt>
                <c:pt idx="2">
                  <c:v>5.2</c:v>
                </c:pt>
                <c:pt idx="3">
                  <c:v>5.2</c:v>
                </c:pt>
                <c:pt idx="4">
                  <c:v>5.2</c:v>
                </c:pt>
                <c:pt idx="5">
                  <c:v>5.2</c:v>
                </c:pt>
                <c:pt idx="6">
                  <c:v>5.2</c:v>
                </c:pt>
                <c:pt idx="7">
                  <c:v>5.2</c:v>
                </c:pt>
                <c:pt idx="8">
                  <c:v>5.3</c:v>
                </c:pt>
                <c:pt idx="9">
                  <c:v>5.3</c:v>
                </c:pt>
                <c:pt idx="10">
                  <c:v>5.2</c:v>
                </c:pt>
                <c:pt idx="11">
                  <c:v>5.0999999999999996</c:v>
                </c:pt>
                <c:pt idx="12">
                  <c:v>5.2</c:v>
                </c:pt>
                <c:pt idx="13">
                  <c:v>5.2</c:v>
                </c:pt>
                <c:pt idx="14">
                  <c:v>5.3</c:v>
                </c:pt>
                <c:pt idx="15">
                  <c:v>5.5</c:v>
                </c:pt>
                <c:pt idx="16">
                  <c:v>6.8</c:v>
                </c:pt>
                <c:pt idx="17">
                  <c:v>7.5</c:v>
                </c:pt>
                <c:pt idx="18">
                  <c:v>9.3000000000000007</c:v>
                </c:pt>
                <c:pt idx="19">
                  <c:v>11.5</c:v>
                </c:pt>
                <c:pt idx="20">
                  <c:v>13</c:v>
                </c:pt>
                <c:pt idx="21">
                  <c:v>14.3</c:v>
                </c:pt>
              </c:numCache>
            </c:numRef>
          </c:yVal>
          <c:smooth val="1"/>
        </c:ser>
        <c:ser>
          <c:idx val="6"/>
          <c:order val="6"/>
          <c:tx>
            <c:v>Bladed Depth</c:v>
          </c:tx>
          <c:spPr>
            <a:ln>
              <a:solidFill>
                <a:schemeClr val="accent6">
                  <a:lumMod val="75000"/>
                </a:schemeClr>
              </a:solidFill>
            </a:ln>
          </c:spPr>
          <c:marker>
            <c:symbol val="circle"/>
            <c:size val="4"/>
            <c:spPr>
              <a:solidFill>
                <a:schemeClr val="accent6">
                  <a:lumMod val="75000"/>
                </a:schemeClr>
              </a:solidFill>
              <a:ln>
                <a:solidFill>
                  <a:schemeClr val="accent6">
                    <a:lumMod val="75000"/>
                  </a:schemeClr>
                </a:solidFill>
              </a:ln>
            </c:spPr>
          </c:marker>
          <c:xVal>
            <c:numRef>
              <c:f>'Low Cen Pipe D-1002 to D-1055'!$AC$3:$AC$5</c:f>
              <c:numCache>
                <c:formatCode>General</c:formatCode>
                <c:ptCount val="3"/>
                <c:pt idx="0">
                  <c:v>0.31101503999999996</c:v>
                </c:pt>
                <c:pt idx="1">
                  <c:v>0.62203007999999993</c:v>
                </c:pt>
                <c:pt idx="2">
                  <c:v>0.89416823999999995</c:v>
                </c:pt>
              </c:numCache>
            </c:numRef>
          </c:xVal>
          <c:yVal>
            <c:numRef>
              <c:f>'Low Cen Pipe D-1002 to D-1055'!$AD$3:$AD$5</c:f>
              <c:numCache>
                <c:formatCode>General</c:formatCode>
                <c:ptCount val="3"/>
                <c:pt idx="0">
                  <c:v>5.3690199999999999</c:v>
                </c:pt>
                <c:pt idx="1">
                  <c:v>5.4925100000000002</c:v>
                </c:pt>
                <c:pt idx="2">
                  <c:v>16.888200000000001</c:v>
                </c:pt>
              </c:numCache>
            </c:numRef>
          </c:yVal>
          <c:smooth val="0"/>
        </c:ser>
        <c:dLbls>
          <c:showLegendKey val="0"/>
          <c:showVal val="0"/>
          <c:showCatName val="0"/>
          <c:showSerName val="0"/>
          <c:showPercent val="0"/>
          <c:showBubbleSize val="0"/>
        </c:dLbls>
        <c:axId val="396268032"/>
        <c:axId val="396268608"/>
      </c:scatterChart>
      <c:scatterChart>
        <c:scatterStyle val="smoothMarker"/>
        <c:varyColors val="0"/>
        <c:ser>
          <c:idx val="3"/>
          <c:order val="1"/>
          <c:tx>
            <c:v>Steady-State Calc Pitch</c:v>
          </c:tx>
          <c:spPr>
            <a:ln>
              <a:solidFill>
                <a:srgbClr val="00B050"/>
              </a:solidFill>
              <a:prstDash val="sysDash"/>
            </a:ln>
          </c:spPr>
          <c:marker>
            <c:symbol val="none"/>
          </c:marker>
          <c:xVal>
            <c:numRef>
              <c:f>'Low Cen Pipe D-1002 to D-1055'!$K$3:$K$26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'Low Cen Pipe D-1002 to D-1055'!$O$3:$O$26</c:f>
              <c:numCache>
                <c:formatCode>0.00</c:formatCode>
                <c:ptCount val="24"/>
                <c:pt idx="0" formatCode="General">
                  <c:v>0</c:v>
                </c:pt>
                <c:pt idx="1">
                  <c:v>-0.57999999999999996</c:v>
                </c:pt>
                <c:pt idx="2" formatCode="General">
                  <c:v>-1.64</c:v>
                </c:pt>
                <c:pt idx="3">
                  <c:v>-2.56</c:v>
                </c:pt>
                <c:pt idx="4">
                  <c:v>-3.59</c:v>
                </c:pt>
                <c:pt idx="5">
                  <c:v>0.64</c:v>
                </c:pt>
                <c:pt idx="6">
                  <c:v>2.31</c:v>
                </c:pt>
              </c:numCache>
            </c:numRef>
          </c:yVal>
          <c:smooth val="0"/>
        </c:ser>
        <c:ser>
          <c:idx val="5"/>
          <c:order val="3"/>
          <c:tx>
            <c:strRef>
              <c:f>'Low Cen Pipe D-1002 to D-1055'!$W$1</c:f>
              <c:strCache>
                <c:ptCount val="1"/>
                <c:pt idx="0">
                  <c:v>DCAB Pitch</c:v>
                </c:pt>
              </c:strCache>
            </c:strRef>
          </c:tx>
          <c:spPr>
            <a:ln>
              <a:solidFill>
                <a:srgbClr val="0070C0"/>
              </a:solidFill>
              <a:prstDash val="sysDash"/>
            </a:ln>
          </c:spPr>
          <c:marker>
            <c:symbol val="none"/>
          </c:marker>
          <c:xVal>
            <c:numRef>
              <c:f>'Low Cen Pipe D-1002 to D-1055'!$S$3:$S$26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0.38876879999999997</c:v>
                </c:pt>
                <c:pt idx="10">
                  <c:v>0.42764567999999992</c:v>
                </c:pt>
                <c:pt idx="11">
                  <c:v>0.46652255999999998</c:v>
                </c:pt>
                <c:pt idx="12">
                  <c:v>0.50539944000000003</c:v>
                </c:pt>
                <c:pt idx="13">
                  <c:v>0.54427632000000004</c:v>
                </c:pt>
                <c:pt idx="14">
                  <c:v>0.58315320000000004</c:v>
                </c:pt>
                <c:pt idx="15">
                  <c:v>0.62203008000000004</c:v>
                </c:pt>
                <c:pt idx="16">
                  <c:v>0.66090696000000015</c:v>
                </c:pt>
                <c:pt idx="17">
                  <c:v>0.69978384000000016</c:v>
                </c:pt>
                <c:pt idx="18">
                  <c:v>0.73866072000000016</c:v>
                </c:pt>
                <c:pt idx="19">
                  <c:v>0.77753760000000016</c:v>
                </c:pt>
                <c:pt idx="20">
                  <c:v>0.81641448000000016</c:v>
                </c:pt>
                <c:pt idx="21">
                  <c:v>0.85529136000000017</c:v>
                </c:pt>
                <c:pt idx="22">
                  <c:v>0.89416824000000017</c:v>
                </c:pt>
                <c:pt idx="23">
                  <c:v>0.93304512000000028</c:v>
                </c:pt>
              </c:numCache>
            </c:numRef>
          </c:xVal>
          <c:yVal>
            <c:numRef>
              <c:f>'Low Cen Pipe D-1002 to D-1055'!$W$3:$W$26</c:f>
              <c:numCache>
                <c:formatCode>General</c:formatCode>
                <c:ptCount val="24"/>
                <c:pt idx="0">
                  <c:v>0.77700000000000002</c:v>
                </c:pt>
                <c:pt idx="1">
                  <c:v>0.84699999999999998</c:v>
                </c:pt>
                <c:pt idx="2">
                  <c:v>1.9330000000000001</c:v>
                </c:pt>
                <c:pt idx="3">
                  <c:v>1.972</c:v>
                </c:pt>
                <c:pt idx="4">
                  <c:v>1.5720000000000001</c:v>
                </c:pt>
                <c:pt idx="5">
                  <c:v>1.0720000000000001</c:v>
                </c:pt>
                <c:pt idx="6">
                  <c:v>0.55200000000000005</c:v>
                </c:pt>
                <c:pt idx="7">
                  <c:v>0.05</c:v>
                </c:pt>
                <c:pt idx="8">
                  <c:v>-0.42</c:v>
                </c:pt>
                <c:pt idx="9">
                  <c:v>-0.85499999999999998</c:v>
                </c:pt>
                <c:pt idx="10">
                  <c:v>-1.2470000000000001</c:v>
                </c:pt>
                <c:pt idx="11">
                  <c:v>-1.599</c:v>
                </c:pt>
                <c:pt idx="12">
                  <c:v>-1.917</c:v>
                </c:pt>
                <c:pt idx="13">
                  <c:v>-2.1360000000000001</c:v>
                </c:pt>
                <c:pt idx="14">
                  <c:v>-2.452</c:v>
                </c:pt>
                <c:pt idx="15">
                  <c:v>-2.593</c:v>
                </c:pt>
                <c:pt idx="16">
                  <c:v>-2.3420000000000001</c:v>
                </c:pt>
                <c:pt idx="17">
                  <c:v>-1.284</c:v>
                </c:pt>
                <c:pt idx="18">
                  <c:v>-3.3000000000000002E-2</c:v>
                </c:pt>
                <c:pt idx="19">
                  <c:v>1.1830000000000001</c:v>
                </c:pt>
                <c:pt idx="20">
                  <c:v>2.3439999999999999</c:v>
                </c:pt>
                <c:pt idx="21">
                  <c:v>3.44</c:v>
                </c:pt>
                <c:pt idx="22">
                  <c:v>4.4800000000000004</c:v>
                </c:pt>
                <c:pt idx="23">
                  <c:v>5.4720000000000004</c:v>
                </c:pt>
              </c:numCache>
            </c:numRef>
          </c:yVal>
          <c:smooth val="0"/>
        </c:ser>
        <c:ser>
          <c:idx val="1"/>
          <c:order val="5"/>
          <c:tx>
            <c:v>Test Pitch</c:v>
          </c:tx>
          <c:spPr>
            <a:ln>
              <a:solidFill>
                <a:schemeClr val="tx1"/>
              </a:solidFill>
              <a:prstDash val="sysDash"/>
            </a:ln>
          </c:spPr>
          <c:marker>
            <c:symbol val="none"/>
          </c:marker>
          <c:xVal>
            <c:numRef>
              <c:f>'Low Cen Pipe D-1002 to D-1055'!$B$3:$B$26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0.38876880000000003</c:v>
                </c:pt>
                <c:pt idx="10">
                  <c:v>0.42764568000000003</c:v>
                </c:pt>
                <c:pt idx="11">
                  <c:v>0.46652255999999998</c:v>
                </c:pt>
                <c:pt idx="12">
                  <c:v>0.50539944000000003</c:v>
                </c:pt>
                <c:pt idx="13">
                  <c:v>0.54427631999999992</c:v>
                </c:pt>
                <c:pt idx="14">
                  <c:v>0.58315319999999993</c:v>
                </c:pt>
                <c:pt idx="15">
                  <c:v>0.62203007999999993</c:v>
                </c:pt>
                <c:pt idx="16">
                  <c:v>0.66090695999999993</c:v>
                </c:pt>
                <c:pt idx="17">
                  <c:v>0.69978383999999993</c:v>
                </c:pt>
                <c:pt idx="18">
                  <c:v>0.73866071999999994</c:v>
                </c:pt>
                <c:pt idx="19">
                  <c:v>0.77753760000000005</c:v>
                </c:pt>
                <c:pt idx="20">
                  <c:v>0.81641448000000005</c:v>
                </c:pt>
                <c:pt idx="21">
                  <c:v>0.85529136000000006</c:v>
                </c:pt>
              </c:numCache>
            </c:numRef>
          </c:xVal>
          <c:yVal>
            <c:numRef>
              <c:f>'Low Cen Pipe D-1002 to D-1055'!$E$3:$E$26</c:f>
              <c:numCache>
                <c:formatCode>0.00</c:formatCode>
                <c:ptCount val="24"/>
                <c:pt idx="0">
                  <c:v>0.6</c:v>
                </c:pt>
                <c:pt idx="1">
                  <c:v>1.1000000000000001</c:v>
                </c:pt>
                <c:pt idx="2">
                  <c:v>1.6</c:v>
                </c:pt>
                <c:pt idx="3">
                  <c:v>1.7</c:v>
                </c:pt>
                <c:pt idx="4">
                  <c:v>1.4</c:v>
                </c:pt>
                <c:pt idx="5">
                  <c:v>0.9</c:v>
                </c:pt>
                <c:pt idx="6">
                  <c:v>0.5</c:v>
                </c:pt>
                <c:pt idx="7">
                  <c:v>0</c:v>
                </c:pt>
                <c:pt idx="8">
                  <c:v>-0.6</c:v>
                </c:pt>
                <c:pt idx="9">
                  <c:v>-1.1000000000000001</c:v>
                </c:pt>
                <c:pt idx="10">
                  <c:v>-1.28</c:v>
                </c:pt>
                <c:pt idx="11">
                  <c:v>-1.73</c:v>
                </c:pt>
                <c:pt idx="12">
                  <c:v>-2.02</c:v>
                </c:pt>
                <c:pt idx="13">
                  <c:v>-2.38</c:v>
                </c:pt>
                <c:pt idx="14">
                  <c:v>-2.61</c:v>
                </c:pt>
                <c:pt idx="15">
                  <c:v>-2.61</c:v>
                </c:pt>
                <c:pt idx="16">
                  <c:v>-1.86</c:v>
                </c:pt>
                <c:pt idx="17">
                  <c:v>-2</c:v>
                </c:pt>
                <c:pt idx="18">
                  <c:v>-0.6</c:v>
                </c:pt>
                <c:pt idx="19">
                  <c:v>1.1000000000000001</c:v>
                </c:pt>
                <c:pt idx="20">
                  <c:v>2.5</c:v>
                </c:pt>
                <c:pt idx="21">
                  <c:v>3.8</c:v>
                </c:pt>
              </c:numCache>
            </c:numRef>
          </c:yVal>
          <c:smooth val="1"/>
        </c:ser>
        <c:ser>
          <c:idx val="7"/>
          <c:order val="7"/>
          <c:tx>
            <c:v>Bladed Pitch</c:v>
          </c:tx>
          <c:spPr>
            <a:ln>
              <a:solidFill>
                <a:schemeClr val="accent6">
                  <a:lumMod val="75000"/>
                </a:schemeClr>
              </a:solidFill>
              <a:prstDash val="sysDash"/>
            </a:ln>
          </c:spPr>
          <c:marker>
            <c:symbol val="none"/>
          </c:marker>
          <c:dPt>
            <c:idx val="0"/>
            <c:bubble3D val="0"/>
          </c:dPt>
          <c:dPt>
            <c:idx val="1"/>
            <c:bubble3D val="0"/>
          </c:dPt>
          <c:dPt>
            <c:idx val="2"/>
            <c:bubble3D val="0"/>
          </c:dPt>
          <c:xVal>
            <c:numRef>
              <c:f>'Low Cen Pipe D-1002 to D-1055'!$AC$3:$AC$5</c:f>
              <c:numCache>
                <c:formatCode>General</c:formatCode>
                <c:ptCount val="3"/>
                <c:pt idx="0">
                  <c:v>0.31101503999999996</c:v>
                </c:pt>
                <c:pt idx="1">
                  <c:v>0.62203007999999993</c:v>
                </c:pt>
                <c:pt idx="2">
                  <c:v>0.89416823999999995</c:v>
                </c:pt>
              </c:numCache>
            </c:numRef>
          </c:xVal>
          <c:yVal>
            <c:numRef>
              <c:f>'Low Cen Pipe D-1002 to D-1055'!$AE$3:$AE$5</c:f>
              <c:numCache>
                <c:formatCode>General</c:formatCode>
                <c:ptCount val="3"/>
                <c:pt idx="0">
                  <c:v>-1.8970499999999999</c:v>
                </c:pt>
                <c:pt idx="1">
                  <c:v>-3.1680299999999999</c:v>
                </c:pt>
                <c:pt idx="2">
                  <c:v>5.4452100000000003</c:v>
                </c:pt>
              </c:numCache>
            </c:numRef>
          </c:yVal>
          <c:smooth val="0"/>
        </c:ser>
        <c:dLbls>
          <c:showLegendKey val="0"/>
          <c:showVal val="0"/>
          <c:showCatName val="0"/>
          <c:showSerName val="0"/>
          <c:showPercent val="0"/>
          <c:showBubbleSize val="0"/>
        </c:dLbls>
        <c:axId val="396269760"/>
        <c:axId val="396269184"/>
      </c:scatterChart>
      <c:valAx>
        <c:axId val="396268032"/>
        <c:scaling>
          <c:orientation val="minMax"/>
        </c:scaling>
        <c:delete val="1"/>
        <c:axPos val="b"/>
        <c:title>
          <c:tx>
            <c:rich>
              <a:bodyPr/>
              <a:lstStyle/>
              <a:p>
                <a:pPr>
                  <a:defRPr/>
                </a:pPr>
                <a:r>
                  <a:rPr lang="en-US"/>
                  <a:t>Speed (non-dimensional)</a:t>
                </a:r>
              </a:p>
            </c:rich>
          </c:tx>
          <c:layout/>
          <c:overlay val="0"/>
        </c:title>
        <c:numFmt formatCode="0.00" sourceLinked="1"/>
        <c:majorTickMark val="out"/>
        <c:minorTickMark val="none"/>
        <c:tickLblPos val="nextTo"/>
        <c:crossAx val="396268608"/>
        <c:crossesAt val="-4"/>
        <c:crossBetween val="midCat"/>
      </c:valAx>
      <c:valAx>
        <c:axId val="396268608"/>
        <c:scaling>
          <c:orientation val="minMax"/>
          <c:max val="20"/>
          <c:min val="-4"/>
        </c:scaling>
        <c:delete val="0"/>
        <c:axPos val="l"/>
        <c:majorGridlines/>
        <c:title>
          <c:tx>
            <c:rich>
              <a:bodyPr rot="-5400000" vert="horz"/>
              <a:lstStyle/>
              <a:p>
                <a:pPr>
                  <a:defRPr/>
                </a:pPr>
                <a:r>
                  <a:rPr lang="en-US"/>
                  <a:t>Depth Below Sea Surface (non-dimensional)</a:t>
                </a:r>
              </a:p>
            </c:rich>
          </c:tx>
          <c:layout/>
          <c:overlay val="0"/>
        </c:title>
        <c:numFmt formatCode="0" sourceLinked="0"/>
        <c:majorTickMark val="out"/>
        <c:minorTickMark val="none"/>
        <c:tickLblPos val="nextTo"/>
        <c:crossAx val="396268032"/>
        <c:crosses val="autoZero"/>
        <c:crossBetween val="midCat"/>
        <c:majorUnit val="2"/>
      </c:valAx>
      <c:valAx>
        <c:axId val="396269184"/>
        <c:scaling>
          <c:orientation val="minMax"/>
          <c:max val="40"/>
          <c:min val="-8"/>
        </c:scaling>
        <c:delete val="0"/>
        <c:axPos val="r"/>
        <c:title>
          <c:tx>
            <c:rich>
              <a:bodyPr rot="-5400000" vert="horz"/>
              <a:lstStyle/>
              <a:p>
                <a:pPr>
                  <a:defRPr/>
                </a:pPr>
                <a:r>
                  <a:rPr lang="en-US"/>
                  <a:t>Pitch (Deg)</a:t>
                </a:r>
              </a:p>
            </c:rich>
          </c:tx>
          <c:layout/>
          <c:overlay val="0"/>
        </c:title>
        <c:numFmt formatCode="General" sourceLinked="1"/>
        <c:majorTickMark val="out"/>
        <c:minorTickMark val="none"/>
        <c:tickLblPos val="nextTo"/>
        <c:crossAx val="396269760"/>
        <c:crosses val="max"/>
        <c:crossBetween val="midCat"/>
        <c:majorUnit val="2"/>
      </c:valAx>
      <c:valAx>
        <c:axId val="396269760"/>
        <c:scaling>
          <c:orientation val="minMax"/>
        </c:scaling>
        <c:delete val="1"/>
        <c:axPos val="b"/>
        <c:numFmt formatCode="0.00" sourceLinked="1"/>
        <c:majorTickMark val="out"/>
        <c:minorTickMark val="none"/>
        <c:tickLblPos val="nextTo"/>
        <c:crossAx val="396269184"/>
        <c:crosses val="autoZero"/>
        <c:crossBetween val="midCat"/>
      </c:valAx>
    </c:plotArea>
    <c:legend>
      <c:legendPos val="r"/>
      <c:layout>
        <c:manualLayout>
          <c:xMode val="edge"/>
          <c:yMode val="edge"/>
          <c:x val="0.16312639047886471"/>
          <c:y val="6.5759616220384787E-2"/>
          <c:w val="0.36383890964857335"/>
          <c:h val="0.40126403896975738"/>
        </c:manualLayout>
      </c:layout>
      <c:overlay val="0"/>
      <c:spPr>
        <a:solidFill>
          <a:schemeClr val="lt1"/>
        </a:solidFill>
        <a:ln w="25400" cap="flat" cmpd="sng" algn="ctr">
          <a:solidFill>
            <a:schemeClr val="dk1"/>
          </a:solidFill>
          <a:prstDash val="solid"/>
        </a:ln>
        <a:effectLst/>
      </c:spPr>
    </c:legend>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2"/>
          <c:order val="0"/>
          <c:tx>
            <c:v>SS Depth</c:v>
          </c:tx>
          <c:marker>
            <c:symbol val="circle"/>
            <c:size val="4"/>
          </c:marker>
          <c:xVal>
            <c:numRef>
              <c:f>'Low Cen Wing D-1102 to D-1147'!$K$3:$K$26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'Low Cen Wing D-1102 to D-1147'!$N$3:$N$26</c:f>
              <c:numCache>
                <c:formatCode>0.00</c:formatCode>
                <c:ptCount val="24"/>
                <c:pt idx="0">
                  <c:v>5.3</c:v>
                </c:pt>
                <c:pt idx="1">
                  <c:v>5.3</c:v>
                </c:pt>
                <c:pt idx="2">
                  <c:v>5.3</c:v>
                </c:pt>
                <c:pt idx="3">
                  <c:v>5.3</c:v>
                </c:pt>
                <c:pt idx="4">
                  <c:v>5.3</c:v>
                </c:pt>
                <c:pt idx="5">
                  <c:v>11.533595800524935</c:v>
                </c:pt>
                <c:pt idx="6">
                  <c:v>14.158267716535434</c:v>
                </c:pt>
              </c:numCache>
            </c:numRef>
          </c:yVal>
          <c:smooth val="0"/>
        </c:ser>
        <c:ser>
          <c:idx val="4"/>
          <c:order val="2"/>
          <c:tx>
            <c:v>DCAB Depth-old</c:v>
          </c:tx>
          <c:marker>
            <c:symbol val="circle"/>
            <c:size val="4"/>
          </c:marker>
          <c:xVal>
            <c:numRef>
              <c:f>'Low Cen Wing D-1102 to D-1147'!$S$5:$S$26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0.38876879999999997</c:v>
                </c:pt>
                <c:pt idx="8">
                  <c:v>0.42764567999999992</c:v>
                </c:pt>
                <c:pt idx="9">
                  <c:v>0.46652255999999998</c:v>
                </c:pt>
                <c:pt idx="10">
                  <c:v>0.50539944000000003</c:v>
                </c:pt>
                <c:pt idx="11">
                  <c:v>0.54427632000000004</c:v>
                </c:pt>
                <c:pt idx="12">
                  <c:v>0.58315320000000004</c:v>
                </c:pt>
                <c:pt idx="13">
                  <c:v>0.62203008000000004</c:v>
                </c:pt>
                <c:pt idx="14">
                  <c:v>0.66090696000000015</c:v>
                </c:pt>
                <c:pt idx="15">
                  <c:v>0.69978384000000016</c:v>
                </c:pt>
                <c:pt idx="16">
                  <c:v>0.73866072000000016</c:v>
                </c:pt>
                <c:pt idx="17">
                  <c:v>0.77753760000000016</c:v>
                </c:pt>
                <c:pt idx="18">
                  <c:v>0.81641448000000016</c:v>
                </c:pt>
                <c:pt idx="19">
                  <c:v>0.85529136000000017</c:v>
                </c:pt>
                <c:pt idx="20">
                  <c:v>0.89416824000000017</c:v>
                </c:pt>
                <c:pt idx="21">
                  <c:v>0.93304512000000028</c:v>
                </c:pt>
              </c:numCache>
            </c:numRef>
          </c:xVal>
          <c:yVal>
            <c:numRef>
              <c:f>'Low Cen Wing D-1102 to D-1147'!$V$5:$V$26</c:f>
              <c:numCache>
                <c:formatCode>0.00</c:formatCode>
                <c:ptCount val="22"/>
                <c:pt idx="0">
                  <c:v>5.2559999999999993</c:v>
                </c:pt>
                <c:pt idx="1">
                  <c:v>5.2719999999999994</c:v>
                </c:pt>
                <c:pt idx="2">
                  <c:v>5.3</c:v>
                </c:pt>
                <c:pt idx="3">
                  <c:v>5.3439999999999985</c:v>
                </c:pt>
                <c:pt idx="4">
                  <c:v>5.3999999999999995</c:v>
                </c:pt>
                <c:pt idx="5">
                  <c:v>5.4759999999999973</c:v>
                </c:pt>
                <c:pt idx="6">
                  <c:v>5.5759999999999987</c:v>
                </c:pt>
                <c:pt idx="7">
                  <c:v>5.719999999999998</c:v>
                </c:pt>
                <c:pt idx="8">
                  <c:v>5.9319999999999986</c:v>
                </c:pt>
                <c:pt idx="9">
                  <c:v>6.2679999999999998</c:v>
                </c:pt>
                <c:pt idx="10">
                  <c:v>6.8159999999999981</c:v>
                </c:pt>
                <c:pt idx="11">
                  <c:v>7.4880000000000004</c:v>
                </c:pt>
                <c:pt idx="12">
                  <c:v>8.82</c:v>
                </c:pt>
                <c:pt idx="13">
                  <c:v>10.135999999999999</c:v>
                </c:pt>
                <c:pt idx="14">
                  <c:v>11.46</c:v>
                </c:pt>
                <c:pt idx="15">
                  <c:v>12.716000000000001</c:v>
                </c:pt>
                <c:pt idx="16">
                  <c:v>13.867999999999999</c:v>
                </c:pt>
                <c:pt idx="17">
                  <c:v>14.920000000000002</c:v>
                </c:pt>
                <c:pt idx="18">
                  <c:v>15.8796</c:v>
                </c:pt>
                <c:pt idx="19">
                  <c:v>16.743200000000002</c:v>
                </c:pt>
                <c:pt idx="20">
                  <c:v>17.524000000000004</c:v>
                </c:pt>
                <c:pt idx="21">
                  <c:v>18.227999999999998</c:v>
                </c:pt>
              </c:numCache>
            </c:numRef>
          </c:yVal>
          <c:smooth val="0"/>
        </c:ser>
        <c:ser>
          <c:idx val="0"/>
          <c:order val="4"/>
          <c:tx>
            <c:v>Test Depth</c:v>
          </c:tx>
          <c:spPr>
            <a:ln>
              <a:solidFill>
                <a:schemeClr val="tx1"/>
              </a:solidFill>
            </a:ln>
          </c:spPr>
          <c:marker>
            <c:symbol val="circle"/>
            <c:size val="4"/>
            <c:spPr>
              <a:solidFill>
                <a:schemeClr val="tx1"/>
              </a:solidFill>
              <a:ln>
                <a:solidFill>
                  <a:schemeClr val="tx1"/>
                </a:solidFill>
              </a:ln>
            </c:spPr>
          </c:marker>
          <c:xVal>
            <c:numRef>
              <c:f>'Low Cen Wing D-1102 to D-1147'!$B$3:$B$26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0.38876880000000003</c:v>
                </c:pt>
                <c:pt idx="10">
                  <c:v>0.42764568000000003</c:v>
                </c:pt>
                <c:pt idx="11">
                  <c:v>0.46652255999999998</c:v>
                </c:pt>
                <c:pt idx="12">
                  <c:v>0.50539944000000003</c:v>
                </c:pt>
                <c:pt idx="13">
                  <c:v>0.54427631999999992</c:v>
                </c:pt>
                <c:pt idx="14">
                  <c:v>0.58315319999999993</c:v>
                </c:pt>
                <c:pt idx="15">
                  <c:v>0.62203007999999993</c:v>
                </c:pt>
                <c:pt idx="16">
                  <c:v>0.66090695999999993</c:v>
                </c:pt>
                <c:pt idx="17">
                  <c:v>0.69978383999999993</c:v>
                </c:pt>
                <c:pt idx="18">
                  <c:v>0.73866071999999994</c:v>
                </c:pt>
                <c:pt idx="19">
                  <c:v>0.77753760000000005</c:v>
                </c:pt>
                <c:pt idx="20">
                  <c:v>0.81641448000000005</c:v>
                </c:pt>
                <c:pt idx="21">
                  <c:v>0.86</c:v>
                </c:pt>
              </c:numCache>
            </c:numRef>
          </c:xVal>
          <c:yVal>
            <c:numRef>
              <c:f>'Low Cen Wing D-1102 to D-1147'!$D$3:$D$26</c:f>
              <c:numCache>
                <c:formatCode>0.00</c:formatCode>
                <c:ptCount val="24"/>
                <c:pt idx="0">
                  <c:v>5.3</c:v>
                </c:pt>
                <c:pt idx="1">
                  <c:v>5.3</c:v>
                </c:pt>
                <c:pt idx="2">
                  <c:v>5.2</c:v>
                </c:pt>
                <c:pt idx="3">
                  <c:v>5.2</c:v>
                </c:pt>
                <c:pt idx="4">
                  <c:v>5.2</c:v>
                </c:pt>
                <c:pt idx="5">
                  <c:v>5.2</c:v>
                </c:pt>
                <c:pt idx="6">
                  <c:v>5.2</c:v>
                </c:pt>
                <c:pt idx="7">
                  <c:v>5.3</c:v>
                </c:pt>
                <c:pt idx="8">
                  <c:v>5.3</c:v>
                </c:pt>
                <c:pt idx="9">
                  <c:v>5.3</c:v>
                </c:pt>
                <c:pt idx="10">
                  <c:v>5.3</c:v>
                </c:pt>
                <c:pt idx="11">
                  <c:v>5.3</c:v>
                </c:pt>
                <c:pt idx="12">
                  <c:v>5.3</c:v>
                </c:pt>
                <c:pt idx="13">
                  <c:v>5.3</c:v>
                </c:pt>
                <c:pt idx="14">
                  <c:v>5.4</c:v>
                </c:pt>
                <c:pt idx="15">
                  <c:v>5.6</c:v>
                </c:pt>
                <c:pt idx="16">
                  <c:v>6.6</c:v>
                </c:pt>
                <c:pt idx="17">
                  <c:v>8.3000000000000007</c:v>
                </c:pt>
                <c:pt idx="18">
                  <c:v>10.7</c:v>
                </c:pt>
                <c:pt idx="19">
                  <c:v>12.8</c:v>
                </c:pt>
                <c:pt idx="20">
                  <c:v>14.4</c:v>
                </c:pt>
                <c:pt idx="21">
                  <c:v>16.600000000000001</c:v>
                </c:pt>
              </c:numCache>
            </c:numRef>
          </c:yVal>
          <c:smooth val="1"/>
        </c:ser>
        <c:dLbls>
          <c:showLegendKey val="0"/>
          <c:showVal val="0"/>
          <c:showCatName val="0"/>
          <c:showSerName val="0"/>
          <c:showPercent val="0"/>
          <c:showBubbleSize val="0"/>
        </c:dLbls>
        <c:axId val="396411456"/>
        <c:axId val="396412032"/>
      </c:scatterChart>
      <c:scatterChart>
        <c:scatterStyle val="smoothMarker"/>
        <c:varyColors val="0"/>
        <c:ser>
          <c:idx val="3"/>
          <c:order val="1"/>
          <c:tx>
            <c:v>SS Pitch</c:v>
          </c:tx>
          <c:marker>
            <c:symbol val="circle"/>
            <c:size val="4"/>
          </c:marker>
          <c:xVal>
            <c:numRef>
              <c:f>'Low Cen Wing D-1102 to D-1147'!$K$3:$K$26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'Low Cen Wing D-1102 to D-1147'!$O$3:$O$26</c:f>
              <c:numCache>
                <c:formatCode>0.00</c:formatCode>
                <c:ptCount val="24"/>
                <c:pt idx="0" formatCode="General">
                  <c:v>0</c:v>
                </c:pt>
                <c:pt idx="1">
                  <c:v>-0.61</c:v>
                </c:pt>
                <c:pt idx="2">
                  <c:v>-1.88</c:v>
                </c:pt>
                <c:pt idx="3">
                  <c:v>-3.2</c:v>
                </c:pt>
                <c:pt idx="4">
                  <c:v>-4.49</c:v>
                </c:pt>
                <c:pt idx="5">
                  <c:v>0.93</c:v>
                </c:pt>
                <c:pt idx="6">
                  <c:v>3.64</c:v>
                </c:pt>
              </c:numCache>
            </c:numRef>
          </c:yVal>
          <c:smooth val="0"/>
        </c:ser>
        <c:ser>
          <c:idx val="5"/>
          <c:order val="3"/>
          <c:tx>
            <c:strRef>
              <c:f>'Low Cen Wing D-1102 to D-1147'!$W$1</c:f>
              <c:strCache>
                <c:ptCount val="1"/>
                <c:pt idx="0">
                  <c:v>DCAB Pitch - allcal2-moc02fb3.xlsm</c:v>
                </c:pt>
              </c:strCache>
            </c:strRef>
          </c:tx>
          <c:marker>
            <c:symbol val="circle"/>
            <c:size val="4"/>
          </c:marker>
          <c:xVal>
            <c:numRef>
              <c:f>'Low Cen Wing D-1102 to D-1147'!$S$3:$S$26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0.38876879999999997</c:v>
                </c:pt>
                <c:pt idx="10">
                  <c:v>0.42764567999999992</c:v>
                </c:pt>
                <c:pt idx="11">
                  <c:v>0.46652255999999998</c:v>
                </c:pt>
                <c:pt idx="12">
                  <c:v>0.50539944000000003</c:v>
                </c:pt>
                <c:pt idx="13">
                  <c:v>0.54427632000000004</c:v>
                </c:pt>
                <c:pt idx="14">
                  <c:v>0.58315320000000004</c:v>
                </c:pt>
                <c:pt idx="15">
                  <c:v>0.62203008000000004</c:v>
                </c:pt>
                <c:pt idx="16">
                  <c:v>0.66090696000000015</c:v>
                </c:pt>
                <c:pt idx="17">
                  <c:v>0.69978384000000016</c:v>
                </c:pt>
                <c:pt idx="18">
                  <c:v>0.73866072000000016</c:v>
                </c:pt>
                <c:pt idx="19">
                  <c:v>0.77753760000000016</c:v>
                </c:pt>
                <c:pt idx="20">
                  <c:v>0.81641448000000016</c:v>
                </c:pt>
                <c:pt idx="21">
                  <c:v>0.85529136000000017</c:v>
                </c:pt>
                <c:pt idx="22">
                  <c:v>0.89416824000000017</c:v>
                </c:pt>
                <c:pt idx="23">
                  <c:v>0.93304512000000028</c:v>
                </c:pt>
              </c:numCache>
            </c:numRef>
          </c:xVal>
          <c:yVal>
            <c:numRef>
              <c:f>'Low Cen Wing D-1102 to D-1147'!$W$3:$W$26</c:f>
              <c:numCache>
                <c:formatCode>General</c:formatCode>
                <c:ptCount val="24"/>
                <c:pt idx="0">
                  <c:v>-0.85599999999999998</c:v>
                </c:pt>
                <c:pt idx="1">
                  <c:v>-0.96199999999999997</c:v>
                </c:pt>
                <c:pt idx="2">
                  <c:v>-0.95499999999999996</c:v>
                </c:pt>
                <c:pt idx="3">
                  <c:v>-1.302</c:v>
                </c:pt>
                <c:pt idx="4">
                  <c:v>-1.79</c:v>
                </c:pt>
                <c:pt idx="5">
                  <c:v>-2.33</c:v>
                </c:pt>
                <c:pt idx="6">
                  <c:v>-2.887</c:v>
                </c:pt>
                <c:pt idx="7">
                  <c:v>-3.4239999999999999</c:v>
                </c:pt>
                <c:pt idx="8">
                  <c:v>-3.919</c:v>
                </c:pt>
                <c:pt idx="9">
                  <c:v>-4.3490000000000002</c:v>
                </c:pt>
                <c:pt idx="10">
                  <c:v>-4.68</c:v>
                </c:pt>
                <c:pt idx="11">
                  <c:v>-4.867</c:v>
                </c:pt>
                <c:pt idx="12">
                  <c:v>-4.8259999999999996</c:v>
                </c:pt>
                <c:pt idx="13">
                  <c:v>-4.5529999999999999</c:v>
                </c:pt>
                <c:pt idx="14">
                  <c:v>-3.7570000000000001</c:v>
                </c:pt>
                <c:pt idx="15">
                  <c:v>-2.8180000000000001</c:v>
                </c:pt>
                <c:pt idx="16">
                  <c:v>-1.7849999999999999</c:v>
                </c:pt>
                <c:pt idx="17">
                  <c:v>-0.73299999999999998</c:v>
                </c:pt>
                <c:pt idx="18">
                  <c:v>0.28199999999999997</c:v>
                </c:pt>
                <c:pt idx="19">
                  <c:v>1.254</c:v>
                </c:pt>
                <c:pt idx="20">
                  <c:v>2.181</c:v>
                </c:pt>
                <c:pt idx="21">
                  <c:v>3.05</c:v>
                </c:pt>
                <c:pt idx="22">
                  <c:v>3.8650000000000002</c:v>
                </c:pt>
                <c:pt idx="23">
                  <c:v>4.6269999999999998</c:v>
                </c:pt>
              </c:numCache>
            </c:numRef>
          </c:yVal>
          <c:smooth val="0"/>
        </c:ser>
        <c:ser>
          <c:idx val="1"/>
          <c:order val="5"/>
          <c:tx>
            <c:v>Test Pitch</c:v>
          </c:tx>
          <c:marker>
            <c:symbol val="circle"/>
            <c:size val="4"/>
          </c:marker>
          <c:xVal>
            <c:numRef>
              <c:f>'Low Cen Wing D-1102 to D-1147'!$B$3:$B$26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0.38876880000000003</c:v>
                </c:pt>
                <c:pt idx="10">
                  <c:v>0.42764568000000003</c:v>
                </c:pt>
                <c:pt idx="11">
                  <c:v>0.46652255999999998</c:v>
                </c:pt>
                <c:pt idx="12">
                  <c:v>0.50539944000000003</c:v>
                </c:pt>
                <c:pt idx="13">
                  <c:v>0.54427631999999992</c:v>
                </c:pt>
                <c:pt idx="14">
                  <c:v>0.58315319999999993</c:v>
                </c:pt>
                <c:pt idx="15">
                  <c:v>0.62203007999999993</c:v>
                </c:pt>
                <c:pt idx="16">
                  <c:v>0.66090695999999993</c:v>
                </c:pt>
                <c:pt idx="17">
                  <c:v>0.69978383999999993</c:v>
                </c:pt>
                <c:pt idx="18">
                  <c:v>0.73866071999999994</c:v>
                </c:pt>
                <c:pt idx="19">
                  <c:v>0.77753760000000005</c:v>
                </c:pt>
                <c:pt idx="20">
                  <c:v>0.81641448000000005</c:v>
                </c:pt>
                <c:pt idx="21">
                  <c:v>0.86</c:v>
                </c:pt>
              </c:numCache>
            </c:numRef>
          </c:xVal>
          <c:yVal>
            <c:numRef>
              <c:f>'Low Cen Wing D-1102 to D-1147'!$E$3:$E$26</c:f>
              <c:numCache>
                <c:formatCode>0.00</c:formatCode>
                <c:ptCount val="24"/>
                <c:pt idx="0">
                  <c:v>0.7</c:v>
                </c:pt>
                <c:pt idx="1">
                  <c:v>1</c:v>
                </c:pt>
                <c:pt idx="2">
                  <c:v>1.4</c:v>
                </c:pt>
                <c:pt idx="3">
                  <c:v>1.5</c:v>
                </c:pt>
                <c:pt idx="4">
                  <c:v>1.6</c:v>
                </c:pt>
                <c:pt idx="5">
                  <c:v>0.9</c:v>
                </c:pt>
                <c:pt idx="6">
                  <c:v>0.7</c:v>
                </c:pt>
                <c:pt idx="7">
                  <c:v>0.2</c:v>
                </c:pt>
                <c:pt idx="8">
                  <c:v>-0.3</c:v>
                </c:pt>
                <c:pt idx="9">
                  <c:v>-0.6</c:v>
                </c:pt>
                <c:pt idx="10">
                  <c:v>-1.2</c:v>
                </c:pt>
                <c:pt idx="11">
                  <c:v>-1.4</c:v>
                </c:pt>
                <c:pt idx="12">
                  <c:v>-2</c:v>
                </c:pt>
                <c:pt idx="13">
                  <c:v>-2.1</c:v>
                </c:pt>
                <c:pt idx="14">
                  <c:v>-2.4</c:v>
                </c:pt>
                <c:pt idx="15">
                  <c:v>-2.5</c:v>
                </c:pt>
                <c:pt idx="16">
                  <c:v>-1.8</c:v>
                </c:pt>
                <c:pt idx="17">
                  <c:v>-0.8</c:v>
                </c:pt>
                <c:pt idx="18">
                  <c:v>0.7</c:v>
                </c:pt>
                <c:pt idx="19">
                  <c:v>2.4</c:v>
                </c:pt>
                <c:pt idx="20">
                  <c:v>4</c:v>
                </c:pt>
                <c:pt idx="21">
                  <c:v>10.199999999999999</c:v>
                </c:pt>
              </c:numCache>
            </c:numRef>
          </c:yVal>
          <c:smooth val="1"/>
        </c:ser>
        <c:dLbls>
          <c:showLegendKey val="0"/>
          <c:showVal val="0"/>
          <c:showCatName val="0"/>
          <c:showSerName val="0"/>
          <c:showPercent val="0"/>
          <c:showBubbleSize val="0"/>
        </c:dLbls>
        <c:axId val="396413184"/>
        <c:axId val="396412608"/>
      </c:scatterChart>
      <c:valAx>
        <c:axId val="396411456"/>
        <c:scaling>
          <c:orientation val="minMax"/>
        </c:scaling>
        <c:delete val="0"/>
        <c:axPos val="t"/>
        <c:title>
          <c:tx>
            <c:rich>
              <a:bodyPr/>
              <a:lstStyle/>
              <a:p>
                <a:pPr>
                  <a:defRPr/>
                </a:pPr>
                <a:r>
                  <a:rPr lang="en-US"/>
                  <a:t>Speed (kts)</a:t>
                </a:r>
              </a:p>
            </c:rich>
          </c:tx>
          <c:overlay val="0"/>
        </c:title>
        <c:numFmt formatCode="0.00" sourceLinked="1"/>
        <c:majorTickMark val="out"/>
        <c:minorTickMark val="none"/>
        <c:tickLblPos val="nextTo"/>
        <c:crossAx val="396412032"/>
        <c:crosses val="autoZero"/>
        <c:crossBetween val="midCat"/>
      </c:valAx>
      <c:valAx>
        <c:axId val="396412032"/>
        <c:scaling>
          <c:orientation val="maxMin"/>
        </c:scaling>
        <c:delete val="0"/>
        <c:axPos val="l"/>
        <c:majorGridlines/>
        <c:title>
          <c:tx>
            <c:rich>
              <a:bodyPr rot="-5400000" vert="horz"/>
              <a:lstStyle/>
              <a:p>
                <a:pPr>
                  <a:defRPr/>
                </a:pPr>
                <a:r>
                  <a:rPr lang="en-US"/>
                  <a:t>Depth (ft)</a:t>
                </a:r>
              </a:p>
            </c:rich>
          </c:tx>
          <c:overlay val="0"/>
        </c:title>
        <c:numFmt formatCode="0.0" sourceLinked="0"/>
        <c:majorTickMark val="out"/>
        <c:minorTickMark val="none"/>
        <c:tickLblPos val="nextTo"/>
        <c:crossAx val="396411456"/>
        <c:crosses val="autoZero"/>
        <c:crossBetween val="midCat"/>
      </c:valAx>
      <c:valAx>
        <c:axId val="396412608"/>
        <c:scaling>
          <c:orientation val="minMax"/>
        </c:scaling>
        <c:delete val="0"/>
        <c:axPos val="r"/>
        <c:title>
          <c:tx>
            <c:rich>
              <a:bodyPr rot="-5400000" vert="horz"/>
              <a:lstStyle/>
              <a:p>
                <a:pPr>
                  <a:defRPr/>
                </a:pPr>
                <a:r>
                  <a:rPr lang="en-US"/>
                  <a:t>Pitch (deg)</a:t>
                </a:r>
              </a:p>
            </c:rich>
          </c:tx>
          <c:overlay val="0"/>
        </c:title>
        <c:numFmt formatCode="General" sourceLinked="1"/>
        <c:majorTickMark val="out"/>
        <c:minorTickMark val="none"/>
        <c:tickLblPos val="nextTo"/>
        <c:crossAx val="396413184"/>
        <c:crosses val="max"/>
        <c:crossBetween val="midCat"/>
        <c:majorUnit val="1"/>
      </c:valAx>
      <c:valAx>
        <c:axId val="396413184"/>
        <c:scaling>
          <c:orientation val="minMax"/>
        </c:scaling>
        <c:delete val="1"/>
        <c:axPos val="b"/>
        <c:numFmt formatCode="0.00" sourceLinked="1"/>
        <c:majorTickMark val="out"/>
        <c:minorTickMark val="none"/>
        <c:tickLblPos val="nextTo"/>
        <c:crossAx val="3964126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Test CT</c:v>
          </c:tx>
          <c:marker>
            <c:symbol val="circle"/>
            <c:size val="4"/>
          </c:marker>
          <c:xVal>
            <c:numRef>
              <c:f>'Low Cen Wing D-1102 to D-1147'!$B$5:$B$26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0.38876880000000003</c:v>
                </c:pt>
                <c:pt idx="8">
                  <c:v>0.42764568000000003</c:v>
                </c:pt>
                <c:pt idx="9">
                  <c:v>0.46652255999999998</c:v>
                </c:pt>
                <c:pt idx="10">
                  <c:v>0.50539944000000003</c:v>
                </c:pt>
                <c:pt idx="11">
                  <c:v>0.54427631999999992</c:v>
                </c:pt>
                <c:pt idx="12">
                  <c:v>0.58315319999999993</c:v>
                </c:pt>
                <c:pt idx="13">
                  <c:v>0.62203007999999993</c:v>
                </c:pt>
                <c:pt idx="14">
                  <c:v>0.66090695999999993</c:v>
                </c:pt>
                <c:pt idx="15">
                  <c:v>0.69978383999999993</c:v>
                </c:pt>
                <c:pt idx="16">
                  <c:v>0.73866071999999994</c:v>
                </c:pt>
                <c:pt idx="17">
                  <c:v>0.77753760000000005</c:v>
                </c:pt>
                <c:pt idx="18">
                  <c:v>0.81641448000000005</c:v>
                </c:pt>
                <c:pt idx="19">
                  <c:v>0.86</c:v>
                </c:pt>
              </c:numCache>
            </c:numRef>
          </c:xVal>
          <c:yVal>
            <c:numRef>
              <c:f>'Low Cen Wing D-1102 to D-1147'!$H$5:$H$26</c:f>
              <c:numCache>
                <c:formatCode>0.00</c:formatCode>
                <c:ptCount val="22"/>
                <c:pt idx="0">
                  <c:v>0.42745831302796977</c:v>
                </c:pt>
                <c:pt idx="1">
                  <c:v>0.68927652975760123</c:v>
                </c:pt>
                <c:pt idx="2">
                  <c:v>0.74548729792077928</c:v>
                </c:pt>
                <c:pt idx="3">
                  <c:v>0.82404463678169737</c:v>
                </c:pt>
                <c:pt idx="4">
                  <c:v>0.85840608167249466</c:v>
                </c:pt>
                <c:pt idx="5">
                  <c:v>0.86827469833806359</c:v>
                </c:pt>
                <c:pt idx="6">
                  <c:v>0.89607927842159607</c:v>
                </c:pt>
                <c:pt idx="7">
                  <c:v>0.92074520626224676</c:v>
                </c:pt>
                <c:pt idx="8">
                  <c:v>0.9481802579893146</c:v>
                </c:pt>
                <c:pt idx="9">
                  <c:v>0.93031552293726205</c:v>
                </c:pt>
                <c:pt idx="10">
                  <c:v>0.95710192692179741</c:v>
                </c:pt>
                <c:pt idx="11">
                  <c:v>0.93866356085325642</c:v>
                </c:pt>
                <c:pt idx="12">
                  <c:v>0.93546877037765486</c:v>
                </c:pt>
                <c:pt idx="13">
                  <c:v>0.93172554167815269</c:v>
                </c:pt>
                <c:pt idx="14">
                  <c:v>0.93449191062654446</c:v>
                </c:pt>
                <c:pt idx="15">
                  <c:v>0.93407557291297105</c:v>
                </c:pt>
                <c:pt idx="16">
                  <c:v>0.92169958687249776</c:v>
                </c:pt>
                <c:pt idx="17">
                  <c:v>0.92737081011418032</c:v>
                </c:pt>
                <c:pt idx="18">
                  <c:v>0.92296101057875934</c:v>
                </c:pt>
                <c:pt idx="19">
                  <c:v>0.82877454740794809</c:v>
                </c:pt>
              </c:numCache>
            </c:numRef>
          </c:yVal>
          <c:smooth val="0"/>
        </c:ser>
        <c:ser>
          <c:idx val="2"/>
          <c:order val="1"/>
          <c:tx>
            <c:v>SS CT</c:v>
          </c:tx>
          <c:marker>
            <c:symbol val="circle"/>
            <c:size val="4"/>
          </c:marker>
          <c:xVal>
            <c:numRef>
              <c:f>'Low Cen Wing D-1102 to D-1147'!$K$3:$K$26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'Low Cen Wing D-1102 to D-1147'!$P$3:$P$26</c:f>
              <c:numCache>
                <c:formatCode>General</c:formatCode>
                <c:ptCount val="24"/>
                <c:pt idx="0">
                  <c:v>0.86</c:v>
                </c:pt>
                <c:pt idx="1">
                  <c:v>0.86</c:v>
                </c:pt>
                <c:pt idx="2">
                  <c:v>0.86</c:v>
                </c:pt>
                <c:pt idx="3">
                  <c:v>0.86</c:v>
                </c:pt>
                <c:pt idx="4">
                  <c:v>0.86</c:v>
                </c:pt>
                <c:pt idx="5">
                  <c:v>0.86</c:v>
                </c:pt>
                <c:pt idx="6">
                  <c:v>0.86</c:v>
                </c:pt>
              </c:numCache>
            </c:numRef>
          </c:yVal>
          <c:smooth val="0"/>
        </c:ser>
        <c:ser>
          <c:idx val="4"/>
          <c:order val="2"/>
          <c:tx>
            <c:v>DCAB CT</c:v>
          </c:tx>
          <c:marker>
            <c:symbol val="circle"/>
            <c:size val="4"/>
          </c:marker>
          <c:xVal>
            <c:numRef>
              <c:f>'Low Cen Wing D-1102 to D-1147'!$S$5:$S$26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0.38876879999999997</c:v>
                </c:pt>
                <c:pt idx="8">
                  <c:v>0.42764567999999992</c:v>
                </c:pt>
                <c:pt idx="9">
                  <c:v>0.46652255999999998</c:v>
                </c:pt>
                <c:pt idx="10">
                  <c:v>0.50539944000000003</c:v>
                </c:pt>
                <c:pt idx="11">
                  <c:v>0.54427632000000004</c:v>
                </c:pt>
                <c:pt idx="12">
                  <c:v>0.58315320000000004</c:v>
                </c:pt>
                <c:pt idx="13">
                  <c:v>0.62203008000000004</c:v>
                </c:pt>
                <c:pt idx="14">
                  <c:v>0.66090696000000015</c:v>
                </c:pt>
                <c:pt idx="15">
                  <c:v>0.69978384000000016</c:v>
                </c:pt>
                <c:pt idx="16">
                  <c:v>0.73866072000000016</c:v>
                </c:pt>
                <c:pt idx="17">
                  <c:v>0.77753760000000016</c:v>
                </c:pt>
                <c:pt idx="18">
                  <c:v>0.81641448000000016</c:v>
                </c:pt>
                <c:pt idx="19">
                  <c:v>0.85529136000000017</c:v>
                </c:pt>
                <c:pt idx="20">
                  <c:v>0.89416824000000017</c:v>
                </c:pt>
                <c:pt idx="21">
                  <c:v>0.93304512000000028</c:v>
                </c:pt>
              </c:numCache>
            </c:numRef>
          </c:xVal>
          <c:yVal>
            <c:numRef>
              <c:f>'Low Cen Wing D-1102 to D-1147'!$Y$5:$Y$26</c:f>
              <c:numCache>
                <c:formatCode>#,##0.00</c:formatCode>
                <c:ptCount val="22"/>
                <c:pt idx="0">
                  <c:v>1.3775936530792954</c:v>
                </c:pt>
                <c:pt idx="1">
                  <c:v>1.1320771765567708</c:v>
                </c:pt>
                <c:pt idx="2">
                  <c:v>1.0340425875736647</c:v>
                </c:pt>
                <c:pt idx="3">
                  <c:v>0.98389808741047169</c:v>
                </c:pt>
                <c:pt idx="4">
                  <c:v>0.954013257375807</c:v>
                </c:pt>
                <c:pt idx="5">
                  <c:v>0.93475173280523483</c:v>
                </c:pt>
                <c:pt idx="6">
                  <c:v>0.92125275232044179</c:v>
                </c:pt>
                <c:pt idx="7">
                  <c:v>0.91229343210372782</c:v>
                </c:pt>
                <c:pt idx="8">
                  <c:v>0.90426970523220329</c:v>
                </c:pt>
                <c:pt idx="9">
                  <c:v>0.89803824071125626</c:v>
                </c:pt>
                <c:pt idx="10">
                  <c:v>0.89270001539328148</c:v>
                </c:pt>
                <c:pt idx="11">
                  <c:v>0.86496542076226945</c:v>
                </c:pt>
                <c:pt idx="12">
                  <c:v>0.88183976683331766</c:v>
                </c:pt>
                <c:pt idx="13">
                  <c:v>0.87790105954745312</c:v>
                </c:pt>
                <c:pt idx="14">
                  <c:v>0.87374367690785759</c:v>
                </c:pt>
                <c:pt idx="15">
                  <c:v>0.87081199589346081</c:v>
                </c:pt>
                <c:pt idx="16">
                  <c:v>0.86770485259527996</c:v>
                </c:pt>
                <c:pt idx="17">
                  <c:v>0.86483776251799316</c:v>
                </c:pt>
                <c:pt idx="18">
                  <c:v>0.86249504127266452</c:v>
                </c:pt>
                <c:pt idx="19">
                  <c:v>0.86027611958096384</c:v>
                </c:pt>
                <c:pt idx="20">
                  <c:v>0.85795489308237627</c:v>
                </c:pt>
                <c:pt idx="21">
                  <c:v>0.85570823135629881</c:v>
                </c:pt>
              </c:numCache>
            </c:numRef>
          </c:yVal>
          <c:smooth val="0"/>
        </c:ser>
        <c:dLbls>
          <c:showLegendKey val="0"/>
          <c:showVal val="0"/>
          <c:showCatName val="0"/>
          <c:showSerName val="0"/>
          <c:showPercent val="0"/>
          <c:showBubbleSize val="0"/>
        </c:dLbls>
        <c:axId val="396266880"/>
        <c:axId val="396267456"/>
      </c:scatterChart>
      <c:valAx>
        <c:axId val="396266880"/>
        <c:scaling>
          <c:orientation val="minMax"/>
        </c:scaling>
        <c:delete val="0"/>
        <c:axPos val="b"/>
        <c:title>
          <c:tx>
            <c:rich>
              <a:bodyPr/>
              <a:lstStyle/>
              <a:p>
                <a:pPr>
                  <a:defRPr/>
                </a:pPr>
                <a:r>
                  <a:rPr lang="en-US"/>
                  <a:t>Speed (kts)</a:t>
                </a:r>
              </a:p>
            </c:rich>
          </c:tx>
          <c:overlay val="0"/>
        </c:title>
        <c:numFmt formatCode="0.00" sourceLinked="1"/>
        <c:majorTickMark val="out"/>
        <c:minorTickMark val="none"/>
        <c:tickLblPos val="nextTo"/>
        <c:crossAx val="396267456"/>
        <c:crosses val="autoZero"/>
        <c:crossBetween val="midCat"/>
      </c:valAx>
      <c:valAx>
        <c:axId val="396267456"/>
        <c:scaling>
          <c:orientation val="minMax"/>
        </c:scaling>
        <c:delete val="0"/>
        <c:axPos val="l"/>
        <c:majorGridlines/>
        <c:title>
          <c:tx>
            <c:rich>
              <a:bodyPr rot="-5400000" vert="horz"/>
              <a:lstStyle/>
              <a:p>
                <a:pPr>
                  <a:defRPr/>
                </a:pPr>
                <a:r>
                  <a:rPr lang="en-US"/>
                  <a:t>Thrust Coefficient (*)</a:t>
                </a:r>
              </a:p>
            </c:rich>
          </c:tx>
          <c:overlay val="0"/>
        </c:title>
        <c:numFmt formatCode="0.00" sourceLinked="1"/>
        <c:majorTickMark val="out"/>
        <c:minorTickMark val="none"/>
        <c:tickLblPos val="nextTo"/>
        <c:crossAx val="3962668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3"/>
          <c:order val="0"/>
          <c:tx>
            <c:v>DCAB 27.6 deg</c:v>
          </c:tx>
          <c:xVal>
            <c:numRef>
              <c:f>'Low Cen Wing D-1102 to D-1147'!$AQ$52:$AQ$57</c:f>
              <c:numCache>
                <c:formatCode>0.00</c:formatCode>
                <c:ptCount val="6"/>
                <c:pt idx="0">
                  <c:v>0.03</c:v>
                </c:pt>
                <c:pt idx="1">
                  <c:v>0.54427631999999992</c:v>
                </c:pt>
                <c:pt idx="2">
                  <c:v>0.58315319999999993</c:v>
                </c:pt>
                <c:pt idx="3">
                  <c:v>0.62203008000000004</c:v>
                </c:pt>
                <c:pt idx="4">
                  <c:v>0.66090695999999993</c:v>
                </c:pt>
                <c:pt idx="5">
                  <c:v>0.85529136000000006</c:v>
                </c:pt>
              </c:numCache>
            </c:numRef>
          </c:xVal>
          <c:yVal>
            <c:numRef>
              <c:f>'Low Cen Wing D-1102 to D-1147'!$AU$52:$AU$57</c:f>
              <c:numCache>
                <c:formatCode>General</c:formatCode>
                <c:ptCount val="6"/>
                <c:pt idx="0">
                  <c:v>-3.161</c:v>
                </c:pt>
                <c:pt idx="1">
                  <c:v>-2.6480000000000001</c:v>
                </c:pt>
                <c:pt idx="2">
                  <c:v>-1.897</c:v>
                </c:pt>
                <c:pt idx="3">
                  <c:v>-1.0549999999999999</c:v>
                </c:pt>
                <c:pt idx="4">
                  <c:v>-0.182</c:v>
                </c:pt>
                <c:pt idx="5">
                  <c:v>3.9590000000000001</c:v>
                </c:pt>
              </c:numCache>
            </c:numRef>
          </c:yVal>
          <c:smooth val="0"/>
        </c:ser>
        <c:ser>
          <c:idx val="6"/>
          <c:order val="1"/>
          <c:tx>
            <c:v>Test 27.6 deg</c:v>
          </c:tx>
          <c:xVal>
            <c:numRef>
              <c:f>'Low Cen Wing D-1102 to D-1147'!$AK$52:$AK$54</c:f>
              <c:numCache>
                <c:formatCode>0.00</c:formatCode>
                <c:ptCount val="3"/>
                <c:pt idx="0">
                  <c:v>0.31101503999999996</c:v>
                </c:pt>
                <c:pt idx="1">
                  <c:v>0.62203007999999993</c:v>
                </c:pt>
                <c:pt idx="2">
                  <c:v>0.77753760000000005</c:v>
                </c:pt>
              </c:numCache>
            </c:numRef>
          </c:xVal>
          <c:yVal>
            <c:numRef>
              <c:f>'Low Cen Wing D-1102 to D-1147'!$AO$52:$AO$54</c:f>
              <c:numCache>
                <c:formatCode>General</c:formatCode>
                <c:ptCount val="3"/>
                <c:pt idx="0">
                  <c:v>1.7000000000000001E-2</c:v>
                </c:pt>
                <c:pt idx="1">
                  <c:v>0.80330000000000001</c:v>
                </c:pt>
                <c:pt idx="2">
                  <c:v>5.3913000000000002</c:v>
                </c:pt>
              </c:numCache>
            </c:numRef>
          </c:yVal>
          <c:smooth val="0"/>
        </c:ser>
        <c:ser>
          <c:idx val="0"/>
          <c:order val="2"/>
          <c:tx>
            <c:v>Bladed 30 deg</c:v>
          </c:tx>
          <c:xVal>
            <c:numRef>
              <c:f>'Low Cen Wing D-1102 to D-1147'!$AY$52:$AY$54</c:f>
              <c:numCache>
                <c:formatCode>0.00</c:formatCode>
                <c:ptCount val="3"/>
                <c:pt idx="0">
                  <c:v>0.31101503999999996</c:v>
                </c:pt>
                <c:pt idx="1">
                  <c:v>0.62203007999999993</c:v>
                </c:pt>
                <c:pt idx="2">
                  <c:v>0.89416823999999995</c:v>
                </c:pt>
              </c:numCache>
            </c:numRef>
          </c:xVal>
          <c:yVal>
            <c:numRef>
              <c:f>'Low Cen Wing D-1102 to D-1147'!$BC$52:$BC$54</c:f>
              <c:numCache>
                <c:formatCode>General</c:formatCode>
                <c:ptCount val="3"/>
                <c:pt idx="0">
                  <c:v>-1.5389999999999999</c:v>
                </c:pt>
                <c:pt idx="1">
                  <c:v>-2.3005399999999998</c:v>
                </c:pt>
                <c:pt idx="2">
                  <c:v>0.62028000000000005</c:v>
                </c:pt>
              </c:numCache>
            </c:numRef>
          </c:yVal>
          <c:smooth val="0"/>
        </c:ser>
        <c:dLbls>
          <c:showLegendKey val="0"/>
          <c:showVal val="0"/>
          <c:showCatName val="0"/>
          <c:showSerName val="0"/>
          <c:showPercent val="0"/>
          <c:showBubbleSize val="0"/>
        </c:dLbls>
        <c:axId val="396270336"/>
        <c:axId val="396266304"/>
      </c:scatterChart>
      <c:valAx>
        <c:axId val="396270336"/>
        <c:scaling>
          <c:orientation val="minMax"/>
        </c:scaling>
        <c:delete val="0"/>
        <c:axPos val="b"/>
        <c:title>
          <c:tx>
            <c:rich>
              <a:bodyPr/>
              <a:lstStyle/>
              <a:p>
                <a:pPr>
                  <a:defRPr/>
                </a:pPr>
                <a:r>
                  <a:rPr lang="en-US"/>
                  <a:t>Speed (kts)</a:t>
                </a:r>
              </a:p>
            </c:rich>
          </c:tx>
          <c:overlay val="0"/>
        </c:title>
        <c:numFmt formatCode="0.0" sourceLinked="0"/>
        <c:majorTickMark val="out"/>
        <c:minorTickMark val="none"/>
        <c:tickLblPos val="nextTo"/>
        <c:crossAx val="396266304"/>
        <c:crosses val="autoZero"/>
        <c:crossBetween val="midCat"/>
        <c:majorUnit val="0.1"/>
      </c:valAx>
      <c:valAx>
        <c:axId val="396266304"/>
        <c:scaling>
          <c:orientation val="minMax"/>
        </c:scaling>
        <c:delete val="0"/>
        <c:axPos val="l"/>
        <c:majorGridlines/>
        <c:title>
          <c:tx>
            <c:rich>
              <a:bodyPr rot="-5400000" vert="horz"/>
              <a:lstStyle/>
              <a:p>
                <a:pPr>
                  <a:defRPr/>
                </a:pPr>
                <a:r>
                  <a:rPr lang="en-US"/>
                  <a:t>Pitch (deg)</a:t>
                </a:r>
              </a:p>
            </c:rich>
          </c:tx>
          <c:overlay val="0"/>
        </c:title>
        <c:numFmt formatCode="General" sourceLinked="1"/>
        <c:majorTickMark val="out"/>
        <c:minorTickMark val="none"/>
        <c:tickLblPos val="nextTo"/>
        <c:crossAx val="3962703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3"/>
          <c:order val="0"/>
          <c:tx>
            <c:v>DCAB 27.6 deg</c:v>
          </c:tx>
          <c:xVal>
            <c:numRef>
              <c:f>'Low Cen Wing D-1102 to D-1147'!$AQ$43:$AQ$48</c:f>
              <c:numCache>
                <c:formatCode>0.00</c:formatCode>
                <c:ptCount val="6"/>
                <c:pt idx="0">
                  <c:v>0.03</c:v>
                </c:pt>
                <c:pt idx="1">
                  <c:v>0.54427631999999992</c:v>
                </c:pt>
                <c:pt idx="2">
                  <c:v>0.58315319999999993</c:v>
                </c:pt>
                <c:pt idx="3">
                  <c:v>0.62203008000000004</c:v>
                </c:pt>
                <c:pt idx="4">
                  <c:v>0.66090695999999993</c:v>
                </c:pt>
                <c:pt idx="5">
                  <c:v>0.85529136000000006</c:v>
                </c:pt>
              </c:numCache>
            </c:numRef>
          </c:xVal>
          <c:yVal>
            <c:numRef>
              <c:f>'Low Cen Wing D-1102 to D-1147'!$AU$43:$AU$48</c:f>
              <c:numCache>
                <c:formatCode>0.00</c:formatCode>
                <c:ptCount val="6"/>
                <c:pt idx="0">
                  <c:v>20.509</c:v>
                </c:pt>
                <c:pt idx="1">
                  <c:v>14.145000000000001</c:v>
                </c:pt>
                <c:pt idx="2">
                  <c:v>13.239000000000001</c:v>
                </c:pt>
                <c:pt idx="3">
                  <c:v>12.486000000000001</c:v>
                </c:pt>
                <c:pt idx="4">
                  <c:v>11.885000000000002</c:v>
                </c:pt>
                <c:pt idx="5">
                  <c:v>10.41</c:v>
                </c:pt>
              </c:numCache>
            </c:numRef>
          </c:yVal>
          <c:smooth val="0"/>
        </c:ser>
        <c:ser>
          <c:idx val="6"/>
          <c:order val="1"/>
          <c:tx>
            <c:v>Test 27.6 deg</c:v>
          </c:tx>
          <c:spPr>
            <a:ln>
              <a:solidFill>
                <a:schemeClr val="tx1">
                  <a:lumMod val="85000"/>
                  <a:lumOff val="15000"/>
                </a:schemeClr>
              </a:solidFill>
              <a:prstDash val="dash"/>
            </a:ln>
          </c:spPr>
          <c:marker>
            <c:symbol val="triangle"/>
            <c:size val="7"/>
          </c:marker>
          <c:xVal>
            <c:numRef>
              <c:f>'Low Cen Wing D-1102 to D-1147'!$AK$40:$AK$42</c:f>
              <c:numCache>
                <c:formatCode>0.00</c:formatCode>
                <c:ptCount val="3"/>
                <c:pt idx="0">
                  <c:v>0.31101503999999996</c:v>
                </c:pt>
                <c:pt idx="1">
                  <c:v>0.62203007999999993</c:v>
                </c:pt>
                <c:pt idx="2">
                  <c:v>0.77753760000000005</c:v>
                </c:pt>
              </c:numCache>
            </c:numRef>
          </c:xVal>
          <c:yVal>
            <c:numRef>
              <c:f>'Low Cen Wing D-1102 to D-1147'!$AO$40:$AO$42</c:f>
              <c:numCache>
                <c:formatCode>0.00</c:formatCode>
                <c:ptCount val="3"/>
                <c:pt idx="0">
                  <c:v>6.424666666666667</c:v>
                </c:pt>
                <c:pt idx="1">
                  <c:v>4.3158666666666665</c:v>
                </c:pt>
                <c:pt idx="2">
                  <c:v>4.7550666666666661</c:v>
                </c:pt>
              </c:numCache>
            </c:numRef>
          </c:yVal>
          <c:smooth val="0"/>
        </c:ser>
        <c:ser>
          <c:idx val="0"/>
          <c:order val="2"/>
          <c:tx>
            <c:v>Bladed 30 deg</c:v>
          </c:tx>
          <c:xVal>
            <c:numRef>
              <c:f>'Low Cen Wing D-1102 to D-1147'!$AY$43:$AY$45</c:f>
              <c:numCache>
                <c:formatCode>0.00</c:formatCode>
                <c:ptCount val="3"/>
                <c:pt idx="0">
                  <c:v>0.31101503999999996</c:v>
                </c:pt>
                <c:pt idx="1">
                  <c:v>0.62203007999999993</c:v>
                </c:pt>
                <c:pt idx="2">
                  <c:v>0.89416823999999995</c:v>
                </c:pt>
              </c:numCache>
            </c:numRef>
          </c:xVal>
          <c:yVal>
            <c:numRef>
              <c:f>'Low Cen Wing D-1102 to D-1147'!$BC$43:$BC$45</c:f>
              <c:numCache>
                <c:formatCode>0.00</c:formatCode>
                <c:ptCount val="3"/>
                <c:pt idx="0">
                  <c:v>29.903426</c:v>
                </c:pt>
                <c:pt idx="1">
                  <c:v>23.185299999999998</c:v>
                </c:pt>
                <c:pt idx="2">
                  <c:v>20.827809999999999</c:v>
                </c:pt>
              </c:numCache>
            </c:numRef>
          </c:yVal>
          <c:smooth val="0"/>
        </c:ser>
        <c:dLbls>
          <c:showLegendKey val="0"/>
          <c:showVal val="0"/>
          <c:showCatName val="0"/>
          <c:showSerName val="0"/>
          <c:showPercent val="0"/>
          <c:showBubbleSize val="0"/>
        </c:dLbls>
        <c:axId val="396414336"/>
        <c:axId val="396414912"/>
      </c:scatterChart>
      <c:valAx>
        <c:axId val="396414336"/>
        <c:scaling>
          <c:orientation val="minMax"/>
        </c:scaling>
        <c:delete val="0"/>
        <c:axPos val="b"/>
        <c:title>
          <c:tx>
            <c:rich>
              <a:bodyPr/>
              <a:lstStyle/>
              <a:p>
                <a:pPr>
                  <a:defRPr/>
                </a:pPr>
                <a:r>
                  <a:rPr lang="en-US"/>
                  <a:t>Speed (kts)</a:t>
                </a:r>
              </a:p>
            </c:rich>
          </c:tx>
          <c:overlay val="0"/>
        </c:title>
        <c:numFmt formatCode="0.0" sourceLinked="0"/>
        <c:majorTickMark val="out"/>
        <c:minorTickMark val="none"/>
        <c:tickLblPos val="nextTo"/>
        <c:crossAx val="396414912"/>
        <c:crosses val="autoZero"/>
        <c:crossBetween val="midCat"/>
        <c:majorUnit val="0.1"/>
      </c:valAx>
      <c:valAx>
        <c:axId val="396414912"/>
        <c:scaling>
          <c:orientation val="minMax"/>
        </c:scaling>
        <c:delete val="0"/>
        <c:axPos val="l"/>
        <c:majorGridlines/>
        <c:title>
          <c:tx>
            <c:rich>
              <a:bodyPr rot="-5400000" vert="horz"/>
              <a:lstStyle/>
              <a:p>
                <a:pPr>
                  <a:defRPr/>
                </a:pPr>
                <a:r>
                  <a:rPr lang="en-US"/>
                  <a:t>Model Yaw (deg)</a:t>
                </a:r>
              </a:p>
            </c:rich>
          </c:tx>
          <c:overlay val="0"/>
        </c:title>
        <c:numFmt formatCode="0.00" sourceLinked="1"/>
        <c:majorTickMark val="out"/>
        <c:minorTickMark val="none"/>
        <c:tickLblPos val="nextTo"/>
        <c:crossAx val="3964143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04807347500876"/>
          <c:y val="4.3522644775786011E-2"/>
          <c:w val="0.56128996025253597"/>
          <c:h val="0.75765157014947604"/>
        </c:manualLayout>
      </c:layout>
      <c:scatterChart>
        <c:scatterStyle val="lineMarker"/>
        <c:varyColors val="0"/>
        <c:ser>
          <c:idx val="3"/>
          <c:order val="0"/>
          <c:tx>
            <c:v>DCAB 27.6 deg</c:v>
          </c:tx>
          <c:xVal>
            <c:numRef>
              <c:f>'Low Cen Wing D-1102 to D-1147'!$AQ$20:$AQ$25</c:f>
              <c:numCache>
                <c:formatCode>0.00</c:formatCode>
                <c:ptCount val="6"/>
                <c:pt idx="0">
                  <c:v>0.03</c:v>
                </c:pt>
                <c:pt idx="1">
                  <c:v>0.54427631999999992</c:v>
                </c:pt>
                <c:pt idx="2">
                  <c:v>0.58315319999999993</c:v>
                </c:pt>
                <c:pt idx="3">
                  <c:v>0.62203008000000004</c:v>
                </c:pt>
                <c:pt idx="4">
                  <c:v>0.66090695999999993</c:v>
                </c:pt>
                <c:pt idx="5">
                  <c:v>0.85529136000000006</c:v>
                </c:pt>
              </c:numCache>
            </c:numRef>
          </c:xVal>
          <c:yVal>
            <c:numRef>
              <c:f>'Low Cen Wing D-1102 to D-1147'!$AU$20:$AU$25</c:f>
              <c:numCache>
                <c:formatCode>General</c:formatCode>
                <c:ptCount val="6"/>
                <c:pt idx="0">
                  <c:v>-0.61</c:v>
                </c:pt>
                <c:pt idx="1">
                  <c:v>-1.4019999999999999</c:v>
                </c:pt>
                <c:pt idx="2">
                  <c:v>-1.5069999999999999</c:v>
                </c:pt>
                <c:pt idx="3">
                  <c:v>-1.613</c:v>
                </c:pt>
                <c:pt idx="4">
                  <c:v>-1.722</c:v>
                </c:pt>
                <c:pt idx="5">
                  <c:v>-2.3639999999999999</c:v>
                </c:pt>
              </c:numCache>
            </c:numRef>
          </c:yVal>
          <c:smooth val="0"/>
        </c:ser>
        <c:ser>
          <c:idx val="6"/>
          <c:order val="1"/>
          <c:tx>
            <c:v>Test 27.6 deg</c:v>
          </c:tx>
          <c:xVal>
            <c:numRef>
              <c:f>'Low Cen Wing D-1102 to D-1147'!$AK$20:$AK$22</c:f>
              <c:numCache>
                <c:formatCode>0.00</c:formatCode>
                <c:ptCount val="3"/>
                <c:pt idx="0">
                  <c:v>0.31101503999999996</c:v>
                </c:pt>
                <c:pt idx="1">
                  <c:v>0.62203007999999993</c:v>
                </c:pt>
                <c:pt idx="2">
                  <c:v>0.77753760000000005</c:v>
                </c:pt>
              </c:numCache>
            </c:numRef>
          </c:xVal>
          <c:yVal>
            <c:numRef>
              <c:f>'Low Cen Wing D-1102 to D-1147'!$AO$20:$AO$22</c:f>
              <c:numCache>
                <c:formatCode>General</c:formatCode>
                <c:ptCount val="3"/>
                <c:pt idx="0">
                  <c:v>-0.4395</c:v>
                </c:pt>
                <c:pt idx="1">
                  <c:v>-2.1637</c:v>
                </c:pt>
                <c:pt idx="2">
                  <c:v>-3.5177999999999998</c:v>
                </c:pt>
              </c:numCache>
            </c:numRef>
          </c:yVal>
          <c:smooth val="0"/>
        </c:ser>
        <c:ser>
          <c:idx val="0"/>
          <c:order val="2"/>
          <c:tx>
            <c:v>Bladed 30 deg</c:v>
          </c:tx>
          <c:xVal>
            <c:numRef>
              <c:f>'Low Cen Wing D-1102 to D-1147'!$AY$20:$AY$22</c:f>
              <c:numCache>
                <c:formatCode>0.00</c:formatCode>
                <c:ptCount val="3"/>
                <c:pt idx="0">
                  <c:v>0.31101503999999996</c:v>
                </c:pt>
                <c:pt idx="1">
                  <c:v>0.62203007999999993</c:v>
                </c:pt>
                <c:pt idx="2">
                  <c:v>0.89416823999999995</c:v>
                </c:pt>
              </c:numCache>
            </c:numRef>
          </c:xVal>
          <c:yVal>
            <c:numRef>
              <c:f>'Low Cen Wing D-1102 to D-1147'!$BC$20:$BC$22</c:f>
              <c:numCache>
                <c:formatCode>General</c:formatCode>
                <c:ptCount val="3"/>
                <c:pt idx="0">
                  <c:v>-0.33900000000000002</c:v>
                </c:pt>
                <c:pt idx="1">
                  <c:v>-7.5726800000000001</c:v>
                </c:pt>
                <c:pt idx="2">
                  <c:v>-11.469200000000001</c:v>
                </c:pt>
              </c:numCache>
            </c:numRef>
          </c:yVal>
          <c:smooth val="0"/>
        </c:ser>
        <c:dLbls>
          <c:showLegendKey val="0"/>
          <c:showVal val="0"/>
          <c:showCatName val="0"/>
          <c:showSerName val="0"/>
          <c:showPercent val="0"/>
          <c:showBubbleSize val="0"/>
        </c:dLbls>
        <c:axId val="396417216"/>
        <c:axId val="396417792"/>
      </c:scatterChart>
      <c:valAx>
        <c:axId val="396417216"/>
        <c:scaling>
          <c:orientation val="minMax"/>
        </c:scaling>
        <c:delete val="0"/>
        <c:axPos val="t"/>
        <c:title>
          <c:tx>
            <c:rich>
              <a:bodyPr/>
              <a:lstStyle/>
              <a:p>
                <a:pPr>
                  <a:defRPr/>
                </a:pPr>
                <a:r>
                  <a:rPr lang="en-US"/>
                  <a:t>Speed (kts)</a:t>
                </a:r>
              </a:p>
            </c:rich>
          </c:tx>
          <c:layout>
            <c:manualLayout>
              <c:xMode val="edge"/>
              <c:yMode val="edge"/>
              <c:x val="0.40156564231740244"/>
              <c:y val="0.8936170212765957"/>
            </c:manualLayout>
          </c:layout>
          <c:overlay val="0"/>
        </c:title>
        <c:numFmt formatCode="0.0" sourceLinked="0"/>
        <c:majorTickMark val="out"/>
        <c:minorTickMark val="none"/>
        <c:tickLblPos val="high"/>
        <c:crossAx val="396417792"/>
        <c:crosses val="autoZero"/>
        <c:crossBetween val="midCat"/>
        <c:majorUnit val="0.1"/>
      </c:valAx>
      <c:valAx>
        <c:axId val="396417792"/>
        <c:scaling>
          <c:orientation val="maxMin"/>
        </c:scaling>
        <c:delete val="0"/>
        <c:axPos val="l"/>
        <c:majorGridlines/>
        <c:title>
          <c:tx>
            <c:rich>
              <a:bodyPr rot="-5400000" vert="horz"/>
              <a:lstStyle/>
              <a:p>
                <a:pPr>
                  <a:defRPr/>
                </a:pPr>
                <a:r>
                  <a:rPr lang="en-US"/>
                  <a:t>Roll (deg)</a:t>
                </a:r>
              </a:p>
            </c:rich>
          </c:tx>
          <c:overlay val="0"/>
        </c:title>
        <c:numFmt formatCode="General" sourceLinked="1"/>
        <c:majorTickMark val="out"/>
        <c:minorTickMark val="none"/>
        <c:tickLblPos val="nextTo"/>
        <c:crossAx val="396417216"/>
        <c:crossesAt val="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3"/>
          <c:order val="0"/>
          <c:tx>
            <c:v>DCAB 27.6 deg</c:v>
          </c:tx>
          <c:xVal>
            <c:numRef>
              <c:f>'Low Cen Wing D-1102 to D-1147'!$AQ$4:$AQ$9</c:f>
              <c:numCache>
                <c:formatCode>0.00</c:formatCode>
                <c:ptCount val="6"/>
                <c:pt idx="0">
                  <c:v>0.03</c:v>
                </c:pt>
                <c:pt idx="1">
                  <c:v>0.54427631999999992</c:v>
                </c:pt>
                <c:pt idx="2">
                  <c:v>0.58315319999999993</c:v>
                </c:pt>
                <c:pt idx="3">
                  <c:v>0.62203008000000004</c:v>
                </c:pt>
                <c:pt idx="4">
                  <c:v>0.66090695999999993</c:v>
                </c:pt>
                <c:pt idx="5">
                  <c:v>0.85529136000000006</c:v>
                </c:pt>
              </c:numCache>
            </c:numRef>
          </c:xVal>
          <c:yVal>
            <c:numRef>
              <c:f>'Low Cen Wing D-1102 to D-1147'!$AU$4:$AU$9</c:f>
              <c:numCache>
                <c:formatCode>General</c:formatCode>
                <c:ptCount val="6"/>
                <c:pt idx="0">
                  <c:v>6.7576797900262466</c:v>
                </c:pt>
                <c:pt idx="1">
                  <c:v>10.747279790026246</c:v>
                </c:pt>
                <c:pt idx="2">
                  <c:v>11.864079790026249</c:v>
                </c:pt>
                <c:pt idx="3">
                  <c:v>12.984079790026247</c:v>
                </c:pt>
                <c:pt idx="4">
                  <c:v>14.051279790026246</c:v>
                </c:pt>
                <c:pt idx="5">
                  <c:v>18.329679790026248</c:v>
                </c:pt>
              </c:numCache>
            </c:numRef>
          </c:yVal>
          <c:smooth val="0"/>
        </c:ser>
        <c:ser>
          <c:idx val="6"/>
          <c:order val="1"/>
          <c:tx>
            <c:v>Test 27.6 deg</c:v>
          </c:tx>
          <c:xVal>
            <c:numRef>
              <c:f>'Low Cen Wing D-1102 to D-1147'!$AK$4:$AK$6</c:f>
              <c:numCache>
                <c:formatCode>0.00</c:formatCode>
                <c:ptCount val="3"/>
                <c:pt idx="0">
                  <c:v>0.31101503999999996</c:v>
                </c:pt>
                <c:pt idx="1">
                  <c:v>0.62203007999999993</c:v>
                </c:pt>
                <c:pt idx="2">
                  <c:v>0.77753760000000005</c:v>
                </c:pt>
              </c:numCache>
            </c:numRef>
          </c:xVal>
          <c:yVal>
            <c:numRef>
              <c:f>'Low Cen Wing D-1102 to D-1147'!$AO$4:$AO$6</c:f>
              <c:numCache>
                <c:formatCode>General</c:formatCode>
                <c:ptCount val="3"/>
                <c:pt idx="0">
                  <c:v>5.5928000000000004</c:v>
                </c:pt>
                <c:pt idx="1">
                  <c:v>10.5928</c:v>
                </c:pt>
                <c:pt idx="2">
                  <c:v>15.232699999999999</c:v>
                </c:pt>
              </c:numCache>
            </c:numRef>
          </c:yVal>
          <c:smooth val="0"/>
        </c:ser>
        <c:ser>
          <c:idx val="0"/>
          <c:order val="2"/>
          <c:tx>
            <c:v>Bladed 30 deg</c:v>
          </c:tx>
          <c:xVal>
            <c:numRef>
              <c:f>'Low Cen Wing D-1102 to D-1147'!$AY$4:$AY$6</c:f>
              <c:numCache>
                <c:formatCode>0.00</c:formatCode>
                <c:ptCount val="3"/>
                <c:pt idx="0">
                  <c:v>0.31101503999999996</c:v>
                </c:pt>
                <c:pt idx="1">
                  <c:v>0.62203007999999993</c:v>
                </c:pt>
                <c:pt idx="2">
                  <c:v>0.89416823999999995</c:v>
                </c:pt>
              </c:numCache>
            </c:numRef>
          </c:xVal>
          <c:yVal>
            <c:numRef>
              <c:f>'Low Cen Wing D-1102 to D-1147'!$BC$4:$BC$6</c:f>
              <c:numCache>
                <c:formatCode>General</c:formatCode>
                <c:ptCount val="3"/>
              </c:numCache>
            </c:numRef>
          </c:yVal>
          <c:smooth val="0"/>
        </c:ser>
        <c:dLbls>
          <c:showLegendKey val="0"/>
          <c:showVal val="0"/>
          <c:showCatName val="0"/>
          <c:showSerName val="0"/>
          <c:showPercent val="0"/>
          <c:showBubbleSize val="0"/>
        </c:dLbls>
        <c:axId val="147850368"/>
        <c:axId val="147850944"/>
      </c:scatterChart>
      <c:valAx>
        <c:axId val="147850368"/>
        <c:scaling>
          <c:orientation val="minMax"/>
        </c:scaling>
        <c:delete val="0"/>
        <c:axPos val="t"/>
        <c:title>
          <c:tx>
            <c:rich>
              <a:bodyPr/>
              <a:lstStyle/>
              <a:p>
                <a:pPr>
                  <a:defRPr/>
                </a:pPr>
                <a:r>
                  <a:rPr lang="en-US"/>
                  <a:t>Speed (kts)</a:t>
                </a:r>
              </a:p>
            </c:rich>
          </c:tx>
          <c:overlay val="0"/>
        </c:title>
        <c:numFmt formatCode="0.0" sourceLinked="0"/>
        <c:majorTickMark val="out"/>
        <c:minorTickMark val="none"/>
        <c:tickLblPos val="nextTo"/>
        <c:crossAx val="147850944"/>
        <c:crosses val="autoZero"/>
        <c:crossBetween val="midCat"/>
        <c:majorUnit val="0.1"/>
      </c:valAx>
      <c:valAx>
        <c:axId val="147850944"/>
        <c:scaling>
          <c:orientation val="maxMin"/>
        </c:scaling>
        <c:delete val="0"/>
        <c:axPos val="l"/>
        <c:majorGridlines/>
        <c:title>
          <c:tx>
            <c:rich>
              <a:bodyPr rot="-5400000" vert="horz"/>
              <a:lstStyle/>
              <a:p>
                <a:pPr>
                  <a:defRPr/>
                </a:pPr>
                <a:r>
                  <a:rPr lang="en-US"/>
                  <a:t>Depth (ft)</a:t>
                </a:r>
              </a:p>
            </c:rich>
          </c:tx>
          <c:overlay val="0"/>
        </c:title>
        <c:numFmt formatCode="General" sourceLinked="1"/>
        <c:majorTickMark val="out"/>
        <c:minorTickMark val="none"/>
        <c:tickLblPos val="nextTo"/>
        <c:crossAx val="1478503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2"/>
          <c:order val="0"/>
          <c:tx>
            <c:v>SS Depth</c:v>
          </c:tx>
          <c:marker>
            <c:symbol val="circle"/>
            <c:size val="4"/>
          </c:marker>
          <c:xVal>
            <c:numRef>
              <c:f>'High Cen Wing D-1301 to D-1324'!$K$3:$K$26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'High Cen Wing D-1301 to D-1324'!$N$3:$N$26</c:f>
              <c:numCache>
                <c:formatCode>0.00</c:formatCode>
                <c:ptCount val="24"/>
                <c:pt idx="0">
                  <c:v>5.7979000000000003</c:v>
                </c:pt>
                <c:pt idx="1">
                  <c:v>5.7979000000000003</c:v>
                </c:pt>
                <c:pt idx="2">
                  <c:v>5.7979000000000003</c:v>
                </c:pt>
                <c:pt idx="3">
                  <c:v>5.7979000000000003</c:v>
                </c:pt>
                <c:pt idx="4">
                  <c:v>5.7979000000000003</c:v>
                </c:pt>
                <c:pt idx="5">
                  <c:v>5.7979000000000003</c:v>
                </c:pt>
                <c:pt idx="6">
                  <c:v>5.7979000000000003</c:v>
                </c:pt>
              </c:numCache>
            </c:numRef>
          </c:yVal>
          <c:smooth val="0"/>
        </c:ser>
        <c:ser>
          <c:idx val="4"/>
          <c:order val="2"/>
          <c:tx>
            <c:v>DCAB Depth-old</c:v>
          </c:tx>
          <c:marker>
            <c:symbol val="circle"/>
            <c:size val="4"/>
          </c:marker>
          <c:xVal>
            <c:numRef>
              <c:f>'High Cen Wing D-1301 to D-1324'!$S$5:$S$26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0.38876879999999997</c:v>
                </c:pt>
                <c:pt idx="8">
                  <c:v>0.42764567999999992</c:v>
                </c:pt>
                <c:pt idx="9">
                  <c:v>0.46652255999999998</c:v>
                </c:pt>
                <c:pt idx="10">
                  <c:v>0.50539944000000003</c:v>
                </c:pt>
                <c:pt idx="11">
                  <c:v>0.54427632000000004</c:v>
                </c:pt>
                <c:pt idx="12">
                  <c:v>0.58315320000000004</c:v>
                </c:pt>
                <c:pt idx="13">
                  <c:v>0.62203008000000004</c:v>
                </c:pt>
                <c:pt idx="14">
                  <c:v>0.66090696000000015</c:v>
                </c:pt>
                <c:pt idx="15">
                  <c:v>0.69978384000000016</c:v>
                </c:pt>
                <c:pt idx="16">
                  <c:v>0.73866072000000016</c:v>
                </c:pt>
                <c:pt idx="17">
                  <c:v>0.77753760000000016</c:v>
                </c:pt>
                <c:pt idx="18">
                  <c:v>0.81641448000000016</c:v>
                </c:pt>
                <c:pt idx="19">
                  <c:v>0.85529136000000017</c:v>
                </c:pt>
                <c:pt idx="20">
                  <c:v>0.89416824000000017</c:v>
                </c:pt>
                <c:pt idx="21">
                  <c:v>0.93304512000000028</c:v>
                </c:pt>
              </c:numCache>
            </c:numRef>
          </c:xVal>
          <c:yVal>
            <c:numRef>
              <c:f>'High Cen Wing D-1301 to D-1324'!$V$5:$V$26</c:f>
              <c:numCache>
                <c:formatCode>0.00</c:formatCode>
                <c:ptCount val="22"/>
                <c:pt idx="0">
                  <c:v>5.7979000000000003</c:v>
                </c:pt>
                <c:pt idx="1">
                  <c:v>5.7979000000000003</c:v>
                </c:pt>
                <c:pt idx="2">
                  <c:v>5.7979000000000003</c:v>
                </c:pt>
                <c:pt idx="3">
                  <c:v>5.7979000000000003</c:v>
                </c:pt>
                <c:pt idx="4">
                  <c:v>5.7979000000000003</c:v>
                </c:pt>
                <c:pt idx="5">
                  <c:v>5.7979000000000003</c:v>
                </c:pt>
                <c:pt idx="6">
                  <c:v>5.7979000000000003</c:v>
                </c:pt>
                <c:pt idx="7">
                  <c:v>5.7979000000000003</c:v>
                </c:pt>
                <c:pt idx="8">
                  <c:v>5.7979000000000003</c:v>
                </c:pt>
                <c:pt idx="9">
                  <c:v>5.7979000000000003</c:v>
                </c:pt>
                <c:pt idx="10">
                  <c:v>5.7979000000000003</c:v>
                </c:pt>
                <c:pt idx="11">
                  <c:v>5.7979000000000003</c:v>
                </c:pt>
                <c:pt idx="12">
                  <c:v>5.7979000000000003</c:v>
                </c:pt>
                <c:pt idx="13">
                  <c:v>5.7979000000000003</c:v>
                </c:pt>
                <c:pt idx="14">
                  <c:v>5.7979000000000003</c:v>
                </c:pt>
                <c:pt idx="15">
                  <c:v>5.7979000000000003</c:v>
                </c:pt>
                <c:pt idx="16">
                  <c:v>5.7979000000000003</c:v>
                </c:pt>
                <c:pt idx="17">
                  <c:v>5.7979000000000003</c:v>
                </c:pt>
                <c:pt idx="18">
                  <c:v>5.7979000000000003</c:v>
                </c:pt>
                <c:pt idx="19">
                  <c:v>5.7979000000000003</c:v>
                </c:pt>
                <c:pt idx="20">
                  <c:v>5.7979000000000003</c:v>
                </c:pt>
                <c:pt idx="21">
                  <c:v>5.7979000000000003</c:v>
                </c:pt>
              </c:numCache>
            </c:numRef>
          </c:yVal>
          <c:smooth val="0"/>
        </c:ser>
        <c:ser>
          <c:idx val="0"/>
          <c:order val="4"/>
          <c:tx>
            <c:v>Test Depth</c:v>
          </c:tx>
          <c:spPr>
            <a:ln>
              <a:solidFill>
                <a:schemeClr val="tx1"/>
              </a:solidFill>
            </a:ln>
          </c:spPr>
          <c:marker>
            <c:symbol val="circle"/>
            <c:size val="4"/>
            <c:spPr>
              <a:solidFill>
                <a:schemeClr val="tx1"/>
              </a:solidFill>
              <a:ln>
                <a:solidFill>
                  <a:schemeClr val="tx1"/>
                </a:solidFill>
              </a:ln>
            </c:spPr>
          </c:marker>
          <c:xVal>
            <c:numRef>
              <c:f>'High Cen Wing D-1301 to D-1324'!$B$3:$B$26</c:f>
              <c:numCache>
                <c:formatCode>General</c:formatCode>
                <c:ptCount val="24"/>
                <c:pt idx="0">
                  <c:v>4.0899999999999999E-2</c:v>
                </c:pt>
                <c:pt idx="1">
                  <c:v>8.14E-2</c:v>
                </c:pt>
                <c:pt idx="2">
                  <c:v>0.123</c:v>
                </c:pt>
                <c:pt idx="3">
                  <c:v>0.16109999999999999</c:v>
                </c:pt>
                <c:pt idx="4">
                  <c:v>0.19289999999999999</c:v>
                </c:pt>
                <c:pt idx="5">
                  <c:v>0.2326</c:v>
                </c:pt>
                <c:pt idx="6">
                  <c:v>0.27079999999999999</c:v>
                </c:pt>
                <c:pt idx="7">
                  <c:v>0.31419999999999998</c:v>
                </c:pt>
                <c:pt idx="8">
                  <c:v>0.35220000000000001</c:v>
                </c:pt>
                <c:pt idx="9">
                  <c:v>0.38590000000000002</c:v>
                </c:pt>
                <c:pt idx="10">
                  <c:v>0.43280000000000002</c:v>
                </c:pt>
                <c:pt idx="11">
                  <c:v>0.46829999999999999</c:v>
                </c:pt>
                <c:pt idx="12">
                  <c:v>0.51229999999999998</c:v>
                </c:pt>
                <c:pt idx="13">
                  <c:v>0.54330000000000001</c:v>
                </c:pt>
                <c:pt idx="14">
                  <c:v>0.57969999999999999</c:v>
                </c:pt>
                <c:pt idx="15">
                  <c:v>0.61990000000000001</c:v>
                </c:pt>
                <c:pt idx="16">
                  <c:v>0.66049999999999998</c:v>
                </c:pt>
                <c:pt idx="17">
                  <c:v>0.70009999999999994</c:v>
                </c:pt>
                <c:pt idx="18">
                  <c:v>0.73980000000000001</c:v>
                </c:pt>
                <c:pt idx="19">
                  <c:v>0.78039999999999998</c:v>
                </c:pt>
                <c:pt idx="20">
                  <c:v>0.81730000000000003</c:v>
                </c:pt>
                <c:pt idx="21">
                  <c:v>0.85640000000000005</c:v>
                </c:pt>
                <c:pt idx="22">
                  <c:v>0.88949999999999996</c:v>
                </c:pt>
                <c:pt idx="23">
                  <c:v>0.93020000000000003</c:v>
                </c:pt>
              </c:numCache>
            </c:numRef>
          </c:xVal>
          <c:yVal>
            <c:numRef>
              <c:f>'High Cen Wing D-1301 to D-1324'!$D$3:$D$26</c:f>
              <c:numCache>
                <c:formatCode>General</c:formatCode>
                <c:ptCount val="24"/>
                <c:pt idx="0">
                  <c:v>5.7979000000000003</c:v>
                </c:pt>
                <c:pt idx="1">
                  <c:v>5.7503000000000002</c:v>
                </c:pt>
                <c:pt idx="2">
                  <c:v>5.7234999999999996</c:v>
                </c:pt>
                <c:pt idx="3">
                  <c:v>5.7281000000000004</c:v>
                </c:pt>
                <c:pt idx="4">
                  <c:v>5.7355999999999998</c:v>
                </c:pt>
                <c:pt idx="5">
                  <c:v>5.7417999999999996</c:v>
                </c:pt>
                <c:pt idx="6">
                  <c:v>5.7465000000000002</c:v>
                </c:pt>
                <c:pt idx="7">
                  <c:v>5.7576999999999998</c:v>
                </c:pt>
                <c:pt idx="8">
                  <c:v>5.7728999999999999</c:v>
                </c:pt>
                <c:pt idx="9">
                  <c:v>5.7876000000000003</c:v>
                </c:pt>
                <c:pt idx="10">
                  <c:v>5.806</c:v>
                </c:pt>
                <c:pt idx="11">
                  <c:v>5.8220000000000001</c:v>
                </c:pt>
                <c:pt idx="12">
                  <c:v>5.8451000000000004</c:v>
                </c:pt>
                <c:pt idx="13">
                  <c:v>5.8754</c:v>
                </c:pt>
                <c:pt idx="14">
                  <c:v>5.8959000000000001</c:v>
                </c:pt>
                <c:pt idx="15">
                  <c:v>5.9282000000000004</c:v>
                </c:pt>
                <c:pt idx="16">
                  <c:v>5.9817</c:v>
                </c:pt>
                <c:pt idx="17">
                  <c:v>6.0709</c:v>
                </c:pt>
                <c:pt idx="18">
                  <c:v>6.2298999999999998</c:v>
                </c:pt>
                <c:pt idx="19">
                  <c:v>6.4417999999999997</c:v>
                </c:pt>
                <c:pt idx="20">
                  <c:v>6.9482999999999997</c:v>
                </c:pt>
                <c:pt idx="21">
                  <c:v>7.5267999999999997</c:v>
                </c:pt>
                <c:pt idx="22">
                  <c:v>8.3748000000000005</c:v>
                </c:pt>
                <c:pt idx="23">
                  <c:v>8.9731000000000005</c:v>
                </c:pt>
              </c:numCache>
            </c:numRef>
          </c:yVal>
          <c:smooth val="1"/>
        </c:ser>
        <c:dLbls>
          <c:showLegendKey val="0"/>
          <c:showVal val="0"/>
          <c:showCatName val="0"/>
          <c:showSerName val="0"/>
          <c:showPercent val="0"/>
          <c:showBubbleSize val="0"/>
        </c:dLbls>
        <c:axId val="147884864"/>
        <c:axId val="147885440"/>
      </c:scatterChart>
      <c:scatterChart>
        <c:scatterStyle val="smoothMarker"/>
        <c:varyColors val="0"/>
        <c:ser>
          <c:idx val="3"/>
          <c:order val="1"/>
          <c:tx>
            <c:v>SS Pitch</c:v>
          </c:tx>
          <c:marker>
            <c:symbol val="circle"/>
            <c:size val="4"/>
          </c:marker>
          <c:xVal>
            <c:numRef>
              <c:f>'High Cen Wing D-1301 to D-1324'!$K$3:$K$26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'High Cen Wing D-1301 to D-1324'!$O$3:$O$26</c:f>
              <c:numCache>
                <c:formatCode>0.00</c:formatCode>
                <c:ptCount val="24"/>
              </c:numCache>
            </c:numRef>
          </c:yVal>
          <c:smooth val="0"/>
        </c:ser>
        <c:ser>
          <c:idx val="5"/>
          <c:order val="3"/>
          <c:tx>
            <c:strRef>
              <c:f>'High Cen Wing D-1301 to D-1324'!$W$1</c:f>
              <c:strCache>
                <c:ptCount val="1"/>
                <c:pt idx="0">
                  <c:v>DCAB Pitch - </c:v>
                </c:pt>
              </c:strCache>
            </c:strRef>
          </c:tx>
          <c:marker>
            <c:symbol val="circle"/>
            <c:size val="4"/>
          </c:marker>
          <c:xVal>
            <c:numRef>
              <c:f>'High Cen Wing D-1301 to D-1324'!$S$3:$S$26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0.38876879999999997</c:v>
                </c:pt>
                <c:pt idx="10">
                  <c:v>0.42764567999999992</c:v>
                </c:pt>
                <c:pt idx="11">
                  <c:v>0.46652255999999998</c:v>
                </c:pt>
                <c:pt idx="12">
                  <c:v>0.50539944000000003</c:v>
                </c:pt>
                <c:pt idx="13">
                  <c:v>0.54427632000000004</c:v>
                </c:pt>
                <c:pt idx="14">
                  <c:v>0.58315320000000004</c:v>
                </c:pt>
                <c:pt idx="15">
                  <c:v>0.62203008000000004</c:v>
                </c:pt>
                <c:pt idx="16">
                  <c:v>0.66090696000000015</c:v>
                </c:pt>
                <c:pt idx="17">
                  <c:v>0.69978384000000016</c:v>
                </c:pt>
                <c:pt idx="18">
                  <c:v>0.73866072000000016</c:v>
                </c:pt>
                <c:pt idx="19">
                  <c:v>0.77753760000000016</c:v>
                </c:pt>
                <c:pt idx="20">
                  <c:v>0.81641448000000016</c:v>
                </c:pt>
                <c:pt idx="21">
                  <c:v>0.85529136000000017</c:v>
                </c:pt>
                <c:pt idx="22">
                  <c:v>0.89416824000000017</c:v>
                </c:pt>
                <c:pt idx="23">
                  <c:v>0.93304512000000028</c:v>
                </c:pt>
              </c:numCache>
            </c:numRef>
          </c:xVal>
          <c:yVal>
            <c:numRef>
              <c:f>'High Cen Wing D-1301 to D-1324'!$W$3:$W$26</c:f>
              <c:numCache>
                <c:formatCode>General</c:formatCode>
                <c:ptCount val="24"/>
              </c:numCache>
            </c:numRef>
          </c:yVal>
          <c:smooth val="0"/>
        </c:ser>
        <c:ser>
          <c:idx val="1"/>
          <c:order val="5"/>
          <c:tx>
            <c:v>Test Pitch</c:v>
          </c:tx>
          <c:marker>
            <c:symbol val="circle"/>
            <c:size val="4"/>
          </c:marker>
          <c:xVal>
            <c:numRef>
              <c:f>'High Cen Wing D-1301 to D-1324'!$B$3:$B$26</c:f>
              <c:numCache>
                <c:formatCode>General</c:formatCode>
                <c:ptCount val="24"/>
                <c:pt idx="0">
                  <c:v>4.0899999999999999E-2</c:v>
                </c:pt>
                <c:pt idx="1">
                  <c:v>8.14E-2</c:v>
                </c:pt>
                <c:pt idx="2">
                  <c:v>0.123</c:v>
                </c:pt>
                <c:pt idx="3">
                  <c:v>0.16109999999999999</c:v>
                </c:pt>
                <c:pt idx="4">
                  <c:v>0.19289999999999999</c:v>
                </c:pt>
                <c:pt idx="5">
                  <c:v>0.2326</c:v>
                </c:pt>
                <c:pt idx="6">
                  <c:v>0.27079999999999999</c:v>
                </c:pt>
                <c:pt idx="7">
                  <c:v>0.31419999999999998</c:v>
                </c:pt>
                <c:pt idx="8">
                  <c:v>0.35220000000000001</c:v>
                </c:pt>
                <c:pt idx="9">
                  <c:v>0.38590000000000002</c:v>
                </c:pt>
                <c:pt idx="10">
                  <c:v>0.43280000000000002</c:v>
                </c:pt>
                <c:pt idx="11">
                  <c:v>0.46829999999999999</c:v>
                </c:pt>
                <c:pt idx="12">
                  <c:v>0.51229999999999998</c:v>
                </c:pt>
                <c:pt idx="13">
                  <c:v>0.54330000000000001</c:v>
                </c:pt>
                <c:pt idx="14">
                  <c:v>0.57969999999999999</c:v>
                </c:pt>
                <c:pt idx="15">
                  <c:v>0.61990000000000001</c:v>
                </c:pt>
                <c:pt idx="16">
                  <c:v>0.66049999999999998</c:v>
                </c:pt>
                <c:pt idx="17">
                  <c:v>0.70009999999999994</c:v>
                </c:pt>
                <c:pt idx="18">
                  <c:v>0.73980000000000001</c:v>
                </c:pt>
                <c:pt idx="19">
                  <c:v>0.78039999999999998</c:v>
                </c:pt>
                <c:pt idx="20">
                  <c:v>0.81730000000000003</c:v>
                </c:pt>
                <c:pt idx="21">
                  <c:v>0.85640000000000005</c:v>
                </c:pt>
                <c:pt idx="22">
                  <c:v>0.88949999999999996</c:v>
                </c:pt>
                <c:pt idx="23">
                  <c:v>0.93020000000000003</c:v>
                </c:pt>
              </c:numCache>
            </c:numRef>
          </c:xVal>
          <c:yVal>
            <c:numRef>
              <c:f>'High Cen Wing D-1301 to D-1324'!$E$3:$E$26</c:f>
              <c:numCache>
                <c:formatCode>General</c:formatCode>
                <c:ptCount val="24"/>
                <c:pt idx="0">
                  <c:v>0.58230000000000004</c:v>
                </c:pt>
                <c:pt idx="1">
                  <c:v>0.95579999999999998</c:v>
                </c:pt>
                <c:pt idx="2">
                  <c:v>1.3154999999999999</c:v>
                </c:pt>
                <c:pt idx="3">
                  <c:v>1.1819</c:v>
                </c:pt>
                <c:pt idx="4">
                  <c:v>0.89190000000000003</c:v>
                </c:pt>
                <c:pt idx="5">
                  <c:v>0.3528</c:v>
                </c:pt>
                <c:pt idx="6">
                  <c:v>-0.52990000000000004</c:v>
                </c:pt>
                <c:pt idx="7">
                  <c:v>-1.4968999999999999</c:v>
                </c:pt>
                <c:pt idx="8">
                  <c:v>-2.1576</c:v>
                </c:pt>
                <c:pt idx="9">
                  <c:v>-2.8855</c:v>
                </c:pt>
                <c:pt idx="10">
                  <c:v>-4.0997000000000003</c:v>
                </c:pt>
                <c:pt idx="11">
                  <c:v>-4.6840999999999999</c:v>
                </c:pt>
                <c:pt idx="12">
                  <c:v>-5.4158999999999997</c:v>
                </c:pt>
                <c:pt idx="13">
                  <c:v>-5.8121999999999998</c:v>
                </c:pt>
                <c:pt idx="14">
                  <c:v>-6.0690999999999997</c:v>
                </c:pt>
                <c:pt idx="15">
                  <c:v>-6.3335999999999997</c:v>
                </c:pt>
                <c:pt idx="16">
                  <c:v>-6.7404999999999999</c:v>
                </c:pt>
                <c:pt idx="17">
                  <c:v>-6.9843999999999999</c:v>
                </c:pt>
                <c:pt idx="18">
                  <c:v>-7.2083000000000004</c:v>
                </c:pt>
                <c:pt idx="19">
                  <c:v>-7.3272000000000004</c:v>
                </c:pt>
                <c:pt idx="20">
                  <c:v>-7.0099</c:v>
                </c:pt>
                <c:pt idx="21">
                  <c:v>-6.7190000000000003</c:v>
                </c:pt>
                <c:pt idx="22">
                  <c:v>-6.1140999999999996</c:v>
                </c:pt>
                <c:pt idx="23">
                  <c:v>-5.7944000000000004</c:v>
                </c:pt>
              </c:numCache>
            </c:numRef>
          </c:yVal>
          <c:smooth val="1"/>
        </c:ser>
        <c:dLbls>
          <c:showLegendKey val="0"/>
          <c:showVal val="0"/>
          <c:showCatName val="0"/>
          <c:showSerName val="0"/>
          <c:showPercent val="0"/>
          <c:showBubbleSize val="0"/>
        </c:dLbls>
        <c:axId val="147886592"/>
        <c:axId val="147886016"/>
      </c:scatterChart>
      <c:valAx>
        <c:axId val="147884864"/>
        <c:scaling>
          <c:orientation val="minMax"/>
        </c:scaling>
        <c:delete val="0"/>
        <c:axPos val="t"/>
        <c:title>
          <c:tx>
            <c:rich>
              <a:bodyPr/>
              <a:lstStyle/>
              <a:p>
                <a:pPr>
                  <a:defRPr/>
                </a:pPr>
                <a:r>
                  <a:rPr lang="en-US"/>
                  <a:t>Speed (kts)</a:t>
                </a:r>
              </a:p>
            </c:rich>
          </c:tx>
          <c:overlay val="0"/>
        </c:title>
        <c:numFmt formatCode="0.00" sourceLinked="1"/>
        <c:majorTickMark val="out"/>
        <c:minorTickMark val="none"/>
        <c:tickLblPos val="nextTo"/>
        <c:crossAx val="147885440"/>
        <c:crosses val="autoZero"/>
        <c:crossBetween val="midCat"/>
      </c:valAx>
      <c:valAx>
        <c:axId val="147885440"/>
        <c:scaling>
          <c:orientation val="maxMin"/>
        </c:scaling>
        <c:delete val="0"/>
        <c:axPos val="l"/>
        <c:majorGridlines/>
        <c:title>
          <c:tx>
            <c:rich>
              <a:bodyPr rot="-5400000" vert="horz"/>
              <a:lstStyle/>
              <a:p>
                <a:pPr>
                  <a:defRPr/>
                </a:pPr>
                <a:r>
                  <a:rPr lang="en-US"/>
                  <a:t>Depth (ft)</a:t>
                </a:r>
              </a:p>
            </c:rich>
          </c:tx>
          <c:overlay val="0"/>
        </c:title>
        <c:numFmt formatCode="0.0" sourceLinked="0"/>
        <c:majorTickMark val="out"/>
        <c:minorTickMark val="none"/>
        <c:tickLblPos val="nextTo"/>
        <c:crossAx val="147884864"/>
        <c:crosses val="autoZero"/>
        <c:crossBetween val="midCat"/>
      </c:valAx>
      <c:valAx>
        <c:axId val="147886016"/>
        <c:scaling>
          <c:orientation val="minMax"/>
        </c:scaling>
        <c:delete val="0"/>
        <c:axPos val="r"/>
        <c:title>
          <c:tx>
            <c:rich>
              <a:bodyPr rot="-5400000" vert="horz"/>
              <a:lstStyle/>
              <a:p>
                <a:pPr>
                  <a:defRPr/>
                </a:pPr>
                <a:r>
                  <a:rPr lang="en-US"/>
                  <a:t>Pitch (deg)</a:t>
                </a:r>
              </a:p>
            </c:rich>
          </c:tx>
          <c:overlay val="0"/>
        </c:title>
        <c:numFmt formatCode="General" sourceLinked="1"/>
        <c:majorTickMark val="out"/>
        <c:minorTickMark val="none"/>
        <c:tickLblPos val="nextTo"/>
        <c:crossAx val="147886592"/>
        <c:crosses val="max"/>
        <c:crossBetween val="midCat"/>
        <c:majorUnit val="1"/>
      </c:valAx>
      <c:valAx>
        <c:axId val="147886592"/>
        <c:scaling>
          <c:orientation val="minMax"/>
        </c:scaling>
        <c:delete val="1"/>
        <c:axPos val="b"/>
        <c:numFmt formatCode="0.00" sourceLinked="1"/>
        <c:majorTickMark val="out"/>
        <c:minorTickMark val="none"/>
        <c:tickLblPos val="nextTo"/>
        <c:crossAx val="1478860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Test CT</c:v>
          </c:tx>
          <c:marker>
            <c:symbol val="circle"/>
            <c:size val="4"/>
          </c:marker>
          <c:xVal>
            <c:numRef>
              <c:f>'High Cen Wing D-1301 to D-1324'!$B$5:$B$26</c:f>
              <c:numCache>
                <c:formatCode>General</c:formatCode>
                <c:ptCount val="22"/>
                <c:pt idx="0">
                  <c:v>0.123</c:v>
                </c:pt>
                <c:pt idx="1">
                  <c:v>0.16109999999999999</c:v>
                </c:pt>
                <c:pt idx="2">
                  <c:v>0.19289999999999999</c:v>
                </c:pt>
                <c:pt idx="3">
                  <c:v>0.2326</c:v>
                </c:pt>
                <c:pt idx="4">
                  <c:v>0.27079999999999999</c:v>
                </c:pt>
                <c:pt idx="5">
                  <c:v>0.31419999999999998</c:v>
                </c:pt>
                <c:pt idx="6">
                  <c:v>0.35220000000000001</c:v>
                </c:pt>
                <c:pt idx="7">
                  <c:v>0.38590000000000002</c:v>
                </c:pt>
                <c:pt idx="8">
                  <c:v>0.43280000000000002</c:v>
                </c:pt>
                <c:pt idx="9">
                  <c:v>0.46829999999999999</c:v>
                </c:pt>
                <c:pt idx="10">
                  <c:v>0.51229999999999998</c:v>
                </c:pt>
                <c:pt idx="11">
                  <c:v>0.54330000000000001</c:v>
                </c:pt>
                <c:pt idx="12">
                  <c:v>0.57969999999999999</c:v>
                </c:pt>
                <c:pt idx="13">
                  <c:v>0.61990000000000001</c:v>
                </c:pt>
                <c:pt idx="14">
                  <c:v>0.66049999999999998</c:v>
                </c:pt>
                <c:pt idx="15">
                  <c:v>0.70009999999999994</c:v>
                </c:pt>
                <c:pt idx="16">
                  <c:v>0.73980000000000001</c:v>
                </c:pt>
                <c:pt idx="17">
                  <c:v>0.78039999999999998</c:v>
                </c:pt>
                <c:pt idx="18">
                  <c:v>0.81730000000000003</c:v>
                </c:pt>
                <c:pt idx="19">
                  <c:v>0.85640000000000005</c:v>
                </c:pt>
                <c:pt idx="20">
                  <c:v>0.88949999999999996</c:v>
                </c:pt>
                <c:pt idx="21">
                  <c:v>0.93020000000000003</c:v>
                </c:pt>
              </c:numCache>
            </c:numRef>
          </c:xVal>
          <c:yVal>
            <c:numRef>
              <c:f>'High Cen Wing D-1301 to D-1324'!$H$5:$H$26</c:f>
              <c:numCache>
                <c:formatCode>0.00</c:formatCode>
                <c:ptCount val="22"/>
                <c:pt idx="0">
                  <c:v>0.85791958960715409</c:v>
                </c:pt>
                <c:pt idx="1">
                  <c:v>0.84125060504504601</c:v>
                </c:pt>
                <c:pt idx="2">
                  <c:v>0.89055767122738971</c:v>
                </c:pt>
                <c:pt idx="3">
                  <c:v>0.93033531209661025</c:v>
                </c:pt>
                <c:pt idx="4">
                  <c:v>0.95317951388577871</c:v>
                </c:pt>
                <c:pt idx="5">
                  <c:v>0.93859942465512647</c:v>
                </c:pt>
                <c:pt idx="6">
                  <c:v>0.95413408996992632</c:v>
                </c:pt>
                <c:pt idx="7">
                  <c:v>0.95277705704804871</c:v>
                </c:pt>
                <c:pt idx="8">
                  <c:v>0.95659345464657908</c:v>
                </c:pt>
                <c:pt idx="9">
                  <c:v>0.96281422068163469</c:v>
                </c:pt>
                <c:pt idx="10">
                  <c:v>0.96040207841746483</c:v>
                </c:pt>
                <c:pt idx="11">
                  <c:v>1.0011722703833015</c:v>
                </c:pt>
                <c:pt idx="12">
                  <c:v>0.98322536301151608</c:v>
                </c:pt>
                <c:pt idx="13">
                  <c:v>0.96158709227956884</c:v>
                </c:pt>
                <c:pt idx="14">
                  <c:v>0.95755316720847239</c:v>
                </c:pt>
                <c:pt idx="15">
                  <c:v>0.95505563764787926</c:v>
                </c:pt>
                <c:pt idx="16">
                  <c:v>0.95522622595639295</c:v>
                </c:pt>
                <c:pt idx="17">
                  <c:v>0.92135749564248759</c:v>
                </c:pt>
                <c:pt idx="18">
                  <c:v>0.91339732240707316</c:v>
                </c:pt>
                <c:pt idx="19">
                  <c:v>0.91186602630340674</c:v>
                </c:pt>
                <c:pt idx="20">
                  <c:v>0.93197402645467586</c:v>
                </c:pt>
                <c:pt idx="21">
                  <c:v>0.92792049657144493</c:v>
                </c:pt>
              </c:numCache>
            </c:numRef>
          </c:yVal>
          <c:smooth val="0"/>
        </c:ser>
        <c:ser>
          <c:idx val="2"/>
          <c:order val="1"/>
          <c:tx>
            <c:v>SS CT</c:v>
          </c:tx>
          <c:marker>
            <c:symbol val="circle"/>
            <c:size val="4"/>
          </c:marker>
          <c:xVal>
            <c:numRef>
              <c:f>'High Cen Wing D-1301 to D-1324'!$K$3:$K$26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'High Cen Wing D-1301 to D-1324'!$P$3:$P$26</c:f>
              <c:numCache>
                <c:formatCode>General</c:formatCode>
                <c:ptCount val="24"/>
                <c:pt idx="0">
                  <c:v>0.86</c:v>
                </c:pt>
                <c:pt idx="1">
                  <c:v>0.86</c:v>
                </c:pt>
                <c:pt idx="2">
                  <c:v>0.86</c:v>
                </c:pt>
                <c:pt idx="3">
                  <c:v>0.86</c:v>
                </c:pt>
                <c:pt idx="4">
                  <c:v>0.86</c:v>
                </c:pt>
                <c:pt idx="5">
                  <c:v>0.86</c:v>
                </c:pt>
                <c:pt idx="6">
                  <c:v>0.86</c:v>
                </c:pt>
              </c:numCache>
            </c:numRef>
          </c:yVal>
          <c:smooth val="0"/>
        </c:ser>
        <c:ser>
          <c:idx val="4"/>
          <c:order val="2"/>
          <c:tx>
            <c:v>DCAB CT</c:v>
          </c:tx>
          <c:marker>
            <c:symbol val="circle"/>
            <c:size val="4"/>
          </c:marker>
          <c:xVal>
            <c:numRef>
              <c:f>'High Cen Wing D-1301 to D-1324'!$S$5:$S$26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0.38876879999999997</c:v>
                </c:pt>
                <c:pt idx="8">
                  <c:v>0.42764567999999992</c:v>
                </c:pt>
                <c:pt idx="9">
                  <c:v>0.46652255999999998</c:v>
                </c:pt>
                <c:pt idx="10">
                  <c:v>0.50539944000000003</c:v>
                </c:pt>
                <c:pt idx="11">
                  <c:v>0.54427632000000004</c:v>
                </c:pt>
                <c:pt idx="12">
                  <c:v>0.58315320000000004</c:v>
                </c:pt>
                <c:pt idx="13">
                  <c:v>0.62203008000000004</c:v>
                </c:pt>
                <c:pt idx="14">
                  <c:v>0.66090696000000015</c:v>
                </c:pt>
                <c:pt idx="15">
                  <c:v>0.69978384000000016</c:v>
                </c:pt>
                <c:pt idx="16">
                  <c:v>0.73866072000000016</c:v>
                </c:pt>
                <c:pt idx="17">
                  <c:v>0.77753760000000016</c:v>
                </c:pt>
                <c:pt idx="18">
                  <c:v>0.81641448000000016</c:v>
                </c:pt>
                <c:pt idx="19">
                  <c:v>0.85529136000000017</c:v>
                </c:pt>
                <c:pt idx="20">
                  <c:v>0.89416824000000017</c:v>
                </c:pt>
                <c:pt idx="21">
                  <c:v>0.93304512000000028</c:v>
                </c:pt>
              </c:numCache>
            </c:numRef>
          </c:xVal>
          <c:yVal>
            <c:numRef>
              <c:f>'High Cen Wing D-1301 to D-1324'!$Y$5:$Y$26</c:f>
              <c:numCache>
                <c:formatCode>#,##0.00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yVal>
          <c:smooth val="0"/>
        </c:ser>
        <c:dLbls>
          <c:showLegendKey val="0"/>
          <c:showVal val="0"/>
          <c:showCatName val="0"/>
          <c:showSerName val="0"/>
          <c:showPercent val="0"/>
          <c:showBubbleSize val="0"/>
        </c:dLbls>
        <c:axId val="147883136"/>
        <c:axId val="147883712"/>
      </c:scatterChart>
      <c:valAx>
        <c:axId val="147883136"/>
        <c:scaling>
          <c:orientation val="minMax"/>
        </c:scaling>
        <c:delete val="0"/>
        <c:axPos val="b"/>
        <c:title>
          <c:tx>
            <c:rich>
              <a:bodyPr/>
              <a:lstStyle/>
              <a:p>
                <a:pPr>
                  <a:defRPr/>
                </a:pPr>
                <a:r>
                  <a:rPr lang="en-US"/>
                  <a:t>Speed (kts)</a:t>
                </a:r>
              </a:p>
            </c:rich>
          </c:tx>
          <c:overlay val="0"/>
        </c:title>
        <c:numFmt formatCode="General" sourceLinked="1"/>
        <c:majorTickMark val="out"/>
        <c:minorTickMark val="none"/>
        <c:tickLblPos val="nextTo"/>
        <c:crossAx val="147883712"/>
        <c:crosses val="autoZero"/>
        <c:crossBetween val="midCat"/>
      </c:valAx>
      <c:valAx>
        <c:axId val="147883712"/>
        <c:scaling>
          <c:orientation val="minMax"/>
        </c:scaling>
        <c:delete val="0"/>
        <c:axPos val="l"/>
        <c:majorGridlines/>
        <c:title>
          <c:tx>
            <c:rich>
              <a:bodyPr rot="-5400000" vert="horz"/>
              <a:lstStyle/>
              <a:p>
                <a:pPr>
                  <a:defRPr/>
                </a:pPr>
                <a:r>
                  <a:rPr lang="en-US"/>
                  <a:t>Thrust Coefficient (*)</a:t>
                </a:r>
              </a:p>
            </c:rich>
          </c:tx>
          <c:overlay val="0"/>
        </c:title>
        <c:numFmt formatCode="0.00" sourceLinked="1"/>
        <c:majorTickMark val="out"/>
        <c:minorTickMark val="none"/>
        <c:tickLblPos val="nextTo"/>
        <c:crossAx val="1478831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'Static Press P D-0001 to D-0015'!$C$2</c:f>
              <c:strCache>
                <c:ptCount val="1"/>
                <c:pt idx="0">
                  <c:v>Depth (ft)</c:v>
                </c:pt>
              </c:strCache>
            </c:strRef>
          </c:tx>
          <c:marker>
            <c:symbol val="none"/>
          </c:marker>
          <c:xVal>
            <c:numRef>
              <c:f>'Static Press P D-0001 to D-0015'!$B$19:$B$25</c:f>
              <c:numCache>
                <c:formatCode>General</c:formatCode>
                <c:ptCount val="7"/>
                <c:pt idx="0">
                  <c:v>0</c:v>
                </c:pt>
                <c:pt idx="1">
                  <c:v>5</c:v>
                </c:pt>
                <c:pt idx="2">
                  <c:v>10</c:v>
                </c:pt>
                <c:pt idx="3">
                  <c:v>15</c:v>
                </c:pt>
                <c:pt idx="4">
                  <c:v>20</c:v>
                </c:pt>
              </c:numCache>
            </c:numRef>
          </c:xVal>
          <c:yVal>
            <c:numRef>
              <c:f>'Static Press P D-0001 to D-0015'!$C$19:$C$25</c:f>
              <c:numCache>
                <c:formatCode>General</c:formatCode>
                <c:ptCount val="7"/>
              </c:numCache>
            </c:numRef>
          </c:yVal>
          <c:smooth val="1"/>
        </c:ser>
        <c:dLbls>
          <c:showLegendKey val="0"/>
          <c:showVal val="0"/>
          <c:showCatName val="0"/>
          <c:showSerName val="0"/>
          <c:showPercent val="0"/>
          <c:showBubbleSize val="0"/>
        </c:dLbls>
        <c:axId val="312930816"/>
        <c:axId val="312931392"/>
      </c:scatterChart>
      <c:valAx>
        <c:axId val="312930816"/>
        <c:scaling>
          <c:orientation val="minMax"/>
        </c:scaling>
        <c:delete val="0"/>
        <c:axPos val="b"/>
        <c:title>
          <c:tx>
            <c:rich>
              <a:bodyPr/>
              <a:lstStyle/>
              <a:p>
                <a:pPr>
                  <a:defRPr/>
                </a:pPr>
                <a:r>
                  <a:rPr lang="en-US"/>
                  <a:t>Pitch (deg)</a:t>
                </a:r>
              </a:p>
            </c:rich>
          </c:tx>
          <c:layout/>
          <c:overlay val="0"/>
        </c:title>
        <c:numFmt formatCode="General" sourceLinked="1"/>
        <c:majorTickMark val="out"/>
        <c:minorTickMark val="none"/>
        <c:tickLblPos val="nextTo"/>
        <c:crossAx val="312931392"/>
        <c:crosses val="autoZero"/>
        <c:crossBetween val="midCat"/>
      </c:valAx>
      <c:valAx>
        <c:axId val="312931392"/>
        <c:scaling>
          <c:orientation val="minMax"/>
        </c:scaling>
        <c:delete val="0"/>
        <c:axPos val="l"/>
        <c:majorGridlines/>
        <c:title>
          <c:tx>
            <c:rich>
              <a:bodyPr rot="-5400000" vert="horz"/>
              <a:lstStyle/>
              <a:p>
                <a:pPr>
                  <a:defRPr/>
                </a:pPr>
                <a:r>
                  <a:rPr lang="en-US"/>
                  <a:t>Depth (ft)</a:t>
                </a:r>
              </a:p>
            </c:rich>
          </c:tx>
          <c:layout/>
          <c:overlay val="0"/>
        </c:title>
        <c:numFmt formatCode="General" sourceLinked="1"/>
        <c:majorTickMark val="out"/>
        <c:minorTickMark val="none"/>
        <c:tickLblPos val="nextTo"/>
        <c:crossAx val="312930816"/>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'High Cen Wing D-1301 to D-1324'!$AR$51</c:f>
              <c:strCache>
                <c:ptCount val="1"/>
                <c:pt idx="0">
                  <c:v>0.00</c:v>
                </c:pt>
              </c:strCache>
            </c:strRef>
          </c:tx>
          <c:xVal>
            <c:numRef>
              <c:f>'High Cen Wing D-1301 to D-1324'!$AQ$52:$AQ$57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D-1324'!$AR$52:$AR$57</c:f>
              <c:numCache>
                <c:formatCode>General</c:formatCode>
                <c:ptCount val="6"/>
              </c:numCache>
            </c:numRef>
          </c:yVal>
          <c:smooth val="0"/>
        </c:ser>
        <c:ser>
          <c:idx val="1"/>
          <c:order val="1"/>
          <c:tx>
            <c:strRef>
              <c:f>'High Cen Wing D-1301 to D-1324'!$AS$51</c:f>
              <c:strCache>
                <c:ptCount val="1"/>
                <c:pt idx="0">
                  <c:v>10.00</c:v>
                </c:pt>
              </c:strCache>
            </c:strRef>
          </c:tx>
          <c:xVal>
            <c:numRef>
              <c:f>'High Cen Wing D-1301 to D-1324'!$AQ$52:$AQ$57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D-1324'!$AS$52:$AS$57</c:f>
              <c:numCache>
                <c:formatCode>General</c:formatCode>
                <c:ptCount val="6"/>
              </c:numCache>
            </c:numRef>
          </c:yVal>
          <c:smooth val="0"/>
        </c:ser>
        <c:ser>
          <c:idx val="2"/>
          <c:order val="2"/>
          <c:tx>
            <c:strRef>
              <c:f>'High Cen Wing D-1301 to D-1324'!$AT$51</c:f>
              <c:strCache>
                <c:ptCount val="1"/>
                <c:pt idx="0">
                  <c:v>20.00</c:v>
                </c:pt>
              </c:strCache>
            </c:strRef>
          </c:tx>
          <c:xVal>
            <c:numRef>
              <c:f>'High Cen Wing D-1301 to D-1324'!$AQ$52:$AQ$57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D-1324'!$AT$52:$AT$57</c:f>
              <c:numCache>
                <c:formatCode>General</c:formatCode>
                <c:ptCount val="6"/>
              </c:numCache>
            </c:numRef>
          </c:yVal>
          <c:smooth val="0"/>
        </c:ser>
        <c:ser>
          <c:idx val="3"/>
          <c:order val="3"/>
          <c:tx>
            <c:strRef>
              <c:f>'High Cen Wing D-1301 to D-1324'!$AU$51</c:f>
              <c:strCache>
                <c:ptCount val="1"/>
                <c:pt idx="0">
                  <c:v>27.60</c:v>
                </c:pt>
              </c:strCache>
            </c:strRef>
          </c:tx>
          <c:xVal>
            <c:numRef>
              <c:f>'High Cen Wing D-1301 to D-1324'!$AQ$52:$AQ$57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D-1324'!$AU$52:$AU$57</c:f>
              <c:numCache>
                <c:formatCode>General</c:formatCode>
                <c:ptCount val="6"/>
              </c:numCache>
            </c:numRef>
          </c:yVal>
          <c:smooth val="0"/>
        </c:ser>
        <c:ser>
          <c:idx val="7"/>
          <c:order val="4"/>
          <c:tx>
            <c:v>0deg Test</c:v>
          </c:tx>
          <c:xVal>
            <c:numRef>
              <c:f>'High Cen Wing D-1301 to D-1324'!$AK$52:$AK$54</c:f>
              <c:numCache>
                <c:formatCode>0.00</c:formatCode>
                <c:ptCount val="3"/>
                <c:pt idx="0">
                  <c:v>0.31101503999999996</c:v>
                </c:pt>
                <c:pt idx="1">
                  <c:v>0.62203007999999993</c:v>
                </c:pt>
                <c:pt idx="2">
                  <c:v>0.77753760000000005</c:v>
                </c:pt>
              </c:numCache>
            </c:numRef>
          </c:xVal>
          <c:yVal>
            <c:numRef>
              <c:f>'High Cen Wing D-1301 to D-1324'!$AL$52:$AL$54</c:f>
              <c:numCache>
                <c:formatCode>General</c:formatCode>
                <c:ptCount val="3"/>
              </c:numCache>
            </c:numRef>
          </c:yVal>
          <c:smooth val="0"/>
        </c:ser>
        <c:ser>
          <c:idx val="4"/>
          <c:order val="5"/>
          <c:tx>
            <c:v>10deg Test</c:v>
          </c:tx>
          <c:xVal>
            <c:numRef>
              <c:f>'High Cen Wing D-1301 to D-1324'!$AK$52:$AK$54</c:f>
              <c:numCache>
                <c:formatCode>0.00</c:formatCode>
                <c:ptCount val="3"/>
                <c:pt idx="0">
                  <c:v>0.31101503999999996</c:v>
                </c:pt>
                <c:pt idx="1">
                  <c:v>0.62203007999999993</c:v>
                </c:pt>
                <c:pt idx="2">
                  <c:v>0.77753760000000005</c:v>
                </c:pt>
              </c:numCache>
            </c:numRef>
          </c:xVal>
          <c:yVal>
            <c:numRef>
              <c:f>'High Cen Wing D-1301 to D-1324'!$AM$52:$AM$54</c:f>
              <c:numCache>
                <c:formatCode>General</c:formatCode>
                <c:ptCount val="3"/>
              </c:numCache>
            </c:numRef>
          </c:yVal>
          <c:smooth val="0"/>
        </c:ser>
        <c:ser>
          <c:idx val="5"/>
          <c:order val="6"/>
          <c:tx>
            <c:v>20deg Test</c:v>
          </c:tx>
          <c:xVal>
            <c:numRef>
              <c:f>'High Cen Wing D-1301 to D-1324'!$AK$52:$AK$54</c:f>
              <c:numCache>
                <c:formatCode>0.00</c:formatCode>
                <c:ptCount val="3"/>
                <c:pt idx="0">
                  <c:v>0.31101503999999996</c:v>
                </c:pt>
                <c:pt idx="1">
                  <c:v>0.62203007999999993</c:v>
                </c:pt>
                <c:pt idx="2">
                  <c:v>0.77753760000000005</c:v>
                </c:pt>
              </c:numCache>
            </c:numRef>
          </c:xVal>
          <c:yVal>
            <c:numRef>
              <c:f>'High Cen Wing D-1301 to D-1324'!$AN$52:$AN$54</c:f>
              <c:numCache>
                <c:formatCode>General</c:formatCode>
                <c:ptCount val="3"/>
              </c:numCache>
            </c:numRef>
          </c:yVal>
          <c:smooth val="0"/>
        </c:ser>
        <c:ser>
          <c:idx val="6"/>
          <c:order val="7"/>
          <c:tx>
            <c:v>27.6deg Test</c:v>
          </c:tx>
          <c:xVal>
            <c:numRef>
              <c:f>'High Cen Wing D-1301 to D-1324'!$AK$52:$AK$54</c:f>
              <c:numCache>
                <c:formatCode>0.00</c:formatCode>
                <c:ptCount val="3"/>
                <c:pt idx="0">
                  <c:v>0.31101503999999996</c:v>
                </c:pt>
                <c:pt idx="1">
                  <c:v>0.62203007999999993</c:v>
                </c:pt>
                <c:pt idx="2">
                  <c:v>0.77753760000000005</c:v>
                </c:pt>
              </c:numCache>
            </c:numRef>
          </c:xVal>
          <c:yVal>
            <c:numRef>
              <c:f>'High Cen Wing D-1301 to D-1324'!$AO$52:$AO$54</c:f>
              <c:numCache>
                <c:formatCode>General</c:formatCode>
                <c:ptCount val="3"/>
              </c:numCache>
            </c:numRef>
          </c:yVal>
          <c:smooth val="0"/>
        </c:ser>
        <c:dLbls>
          <c:showLegendKey val="0"/>
          <c:showVal val="0"/>
          <c:showCatName val="0"/>
          <c:showSerName val="0"/>
          <c:showPercent val="0"/>
          <c:showBubbleSize val="0"/>
        </c:dLbls>
        <c:axId val="147884288"/>
        <c:axId val="147882560"/>
      </c:scatterChart>
      <c:valAx>
        <c:axId val="147884288"/>
        <c:scaling>
          <c:orientation val="minMax"/>
        </c:scaling>
        <c:delete val="0"/>
        <c:axPos val="b"/>
        <c:title>
          <c:tx>
            <c:rich>
              <a:bodyPr/>
              <a:lstStyle/>
              <a:p>
                <a:pPr>
                  <a:defRPr/>
                </a:pPr>
                <a:r>
                  <a:rPr lang="en-US"/>
                  <a:t>Speed (kts)</a:t>
                </a:r>
              </a:p>
            </c:rich>
          </c:tx>
          <c:overlay val="0"/>
        </c:title>
        <c:numFmt formatCode="0.0" sourceLinked="0"/>
        <c:majorTickMark val="out"/>
        <c:minorTickMark val="none"/>
        <c:tickLblPos val="nextTo"/>
        <c:crossAx val="147882560"/>
        <c:crosses val="autoZero"/>
        <c:crossBetween val="midCat"/>
        <c:majorUnit val="0.1"/>
      </c:valAx>
      <c:valAx>
        <c:axId val="147882560"/>
        <c:scaling>
          <c:orientation val="minMax"/>
        </c:scaling>
        <c:delete val="0"/>
        <c:axPos val="l"/>
        <c:majorGridlines/>
        <c:title>
          <c:tx>
            <c:rich>
              <a:bodyPr rot="-5400000" vert="horz"/>
              <a:lstStyle/>
              <a:p>
                <a:pPr>
                  <a:defRPr/>
                </a:pPr>
                <a:r>
                  <a:rPr lang="en-US"/>
                  <a:t>Pitch (deg)</a:t>
                </a:r>
              </a:p>
            </c:rich>
          </c:tx>
          <c:overlay val="0"/>
        </c:title>
        <c:numFmt formatCode="General" sourceLinked="1"/>
        <c:majorTickMark val="out"/>
        <c:minorTickMark val="none"/>
        <c:tickLblPos val="nextTo"/>
        <c:crossAx val="1478842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'High Cen Wing D-1301 to D-1324'!$AR$35</c:f>
              <c:strCache>
                <c:ptCount val="1"/>
                <c:pt idx="0">
                  <c:v>0.00</c:v>
                </c:pt>
              </c:strCache>
            </c:strRef>
          </c:tx>
          <c:xVal>
            <c:numRef>
              <c:f>'High Cen Wing D-1301 to D-1324'!$AQ$36:$AQ$41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D-1324'!$AR$36:$AR$41</c:f>
              <c:numCache>
                <c:formatCode>General</c:formatCode>
                <c:ptCount val="6"/>
              </c:numCache>
            </c:numRef>
          </c:yVal>
          <c:smooth val="0"/>
        </c:ser>
        <c:ser>
          <c:idx val="1"/>
          <c:order val="1"/>
          <c:tx>
            <c:strRef>
              <c:f>'High Cen Wing D-1301 to D-1324'!$AS$35</c:f>
              <c:strCache>
                <c:ptCount val="1"/>
                <c:pt idx="0">
                  <c:v>10.00</c:v>
                </c:pt>
              </c:strCache>
            </c:strRef>
          </c:tx>
          <c:xVal>
            <c:numRef>
              <c:f>'High Cen Wing D-1301 to D-1324'!$AQ$36:$AQ$41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D-1324'!$AS$36:$AS$41</c:f>
              <c:numCache>
                <c:formatCode>General</c:formatCode>
                <c:ptCount val="6"/>
              </c:numCache>
            </c:numRef>
          </c:yVal>
          <c:smooth val="0"/>
        </c:ser>
        <c:ser>
          <c:idx val="2"/>
          <c:order val="2"/>
          <c:tx>
            <c:strRef>
              <c:f>'High Cen Wing D-1301 to D-1324'!$AT$35</c:f>
              <c:strCache>
                <c:ptCount val="1"/>
                <c:pt idx="0">
                  <c:v>20.00</c:v>
                </c:pt>
              </c:strCache>
            </c:strRef>
          </c:tx>
          <c:xVal>
            <c:numRef>
              <c:f>'High Cen Wing D-1301 to D-1324'!$AQ$36:$AQ$41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D-1324'!$AT$36:$AT$41</c:f>
              <c:numCache>
                <c:formatCode>General</c:formatCode>
                <c:ptCount val="6"/>
              </c:numCache>
            </c:numRef>
          </c:yVal>
          <c:smooth val="0"/>
        </c:ser>
        <c:ser>
          <c:idx val="3"/>
          <c:order val="3"/>
          <c:tx>
            <c:strRef>
              <c:f>'High Cen Wing D-1301 to D-1324'!$AU$35</c:f>
              <c:strCache>
                <c:ptCount val="1"/>
                <c:pt idx="0">
                  <c:v>27.60</c:v>
                </c:pt>
              </c:strCache>
            </c:strRef>
          </c:tx>
          <c:xVal>
            <c:numRef>
              <c:f>'High Cen Wing D-1301 to D-1324'!$AQ$36:$AQ$41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D-1324'!$AU$36:$AU$41</c:f>
              <c:numCache>
                <c:formatCode>General</c:formatCode>
                <c:ptCount val="6"/>
              </c:numCache>
            </c:numRef>
          </c:yVal>
          <c:smooth val="0"/>
        </c:ser>
        <c:ser>
          <c:idx val="7"/>
          <c:order val="4"/>
          <c:tx>
            <c:v>0deg Test</c:v>
          </c:tx>
          <c:xVal>
            <c:numRef>
              <c:f>'High Cen Wing D-1301 to D-1324'!$AK$36:$AK$38</c:f>
              <c:numCache>
                <c:formatCode>0.00</c:formatCode>
                <c:ptCount val="3"/>
                <c:pt idx="0">
                  <c:v>0.31101503999999996</c:v>
                </c:pt>
                <c:pt idx="1">
                  <c:v>0.62203007999999993</c:v>
                </c:pt>
                <c:pt idx="2">
                  <c:v>0.77753760000000005</c:v>
                </c:pt>
              </c:numCache>
            </c:numRef>
          </c:xVal>
          <c:yVal>
            <c:numRef>
              <c:f>'High Cen Wing D-1301 to D-1324'!$AL$36:$AL$38</c:f>
              <c:numCache>
                <c:formatCode>General</c:formatCode>
                <c:ptCount val="3"/>
              </c:numCache>
            </c:numRef>
          </c:yVal>
          <c:smooth val="0"/>
        </c:ser>
        <c:ser>
          <c:idx val="4"/>
          <c:order val="5"/>
          <c:tx>
            <c:v>10deg Test</c:v>
          </c:tx>
          <c:xVal>
            <c:numRef>
              <c:f>'High Cen Wing D-1301 to D-1324'!$AK$36:$AK$38</c:f>
              <c:numCache>
                <c:formatCode>0.00</c:formatCode>
                <c:ptCount val="3"/>
                <c:pt idx="0">
                  <c:v>0.31101503999999996</c:v>
                </c:pt>
                <c:pt idx="1">
                  <c:v>0.62203007999999993</c:v>
                </c:pt>
                <c:pt idx="2">
                  <c:v>0.77753760000000005</c:v>
                </c:pt>
              </c:numCache>
            </c:numRef>
          </c:xVal>
          <c:yVal>
            <c:numRef>
              <c:f>'High Cen Wing D-1301 to D-1324'!$AM$36:$AM$38</c:f>
              <c:numCache>
                <c:formatCode>General</c:formatCode>
                <c:ptCount val="3"/>
              </c:numCache>
            </c:numRef>
          </c:yVal>
          <c:smooth val="0"/>
        </c:ser>
        <c:ser>
          <c:idx val="5"/>
          <c:order val="6"/>
          <c:tx>
            <c:v>20deg Test</c:v>
          </c:tx>
          <c:xVal>
            <c:numRef>
              <c:f>'High Cen Wing D-1301 to D-1324'!$AK$36:$AK$38</c:f>
              <c:numCache>
                <c:formatCode>0.00</c:formatCode>
                <c:ptCount val="3"/>
                <c:pt idx="0">
                  <c:v>0.31101503999999996</c:v>
                </c:pt>
                <c:pt idx="1">
                  <c:v>0.62203007999999993</c:v>
                </c:pt>
                <c:pt idx="2">
                  <c:v>0.77753760000000005</c:v>
                </c:pt>
              </c:numCache>
            </c:numRef>
          </c:xVal>
          <c:yVal>
            <c:numRef>
              <c:f>'High Cen Wing D-1301 to D-1324'!$AN$36:$AN$38</c:f>
              <c:numCache>
                <c:formatCode>General</c:formatCode>
                <c:ptCount val="3"/>
              </c:numCache>
            </c:numRef>
          </c:yVal>
          <c:smooth val="0"/>
        </c:ser>
        <c:ser>
          <c:idx val="6"/>
          <c:order val="7"/>
          <c:tx>
            <c:v>27.6deg Test</c:v>
          </c:tx>
          <c:xVal>
            <c:numRef>
              <c:f>'High Cen Wing D-1301 to D-1324'!$AK$36:$AK$38</c:f>
              <c:numCache>
                <c:formatCode>0.00</c:formatCode>
                <c:ptCount val="3"/>
                <c:pt idx="0">
                  <c:v>0.31101503999999996</c:v>
                </c:pt>
                <c:pt idx="1">
                  <c:v>0.62203007999999993</c:v>
                </c:pt>
                <c:pt idx="2">
                  <c:v>0.77753760000000005</c:v>
                </c:pt>
              </c:numCache>
            </c:numRef>
          </c:xVal>
          <c:yVal>
            <c:numRef>
              <c:f>'High Cen Wing D-1301 to D-1324'!$AO$36:$AO$38</c:f>
              <c:numCache>
                <c:formatCode>General</c:formatCode>
                <c:ptCount val="3"/>
              </c:numCache>
            </c:numRef>
          </c:yVal>
          <c:smooth val="0"/>
        </c:ser>
        <c:dLbls>
          <c:showLegendKey val="0"/>
          <c:showVal val="0"/>
          <c:showCatName val="0"/>
          <c:showSerName val="0"/>
          <c:showPercent val="0"/>
          <c:showBubbleSize val="0"/>
        </c:dLbls>
        <c:axId val="147887744"/>
        <c:axId val="147888320"/>
      </c:scatterChart>
      <c:valAx>
        <c:axId val="147887744"/>
        <c:scaling>
          <c:orientation val="minMax"/>
        </c:scaling>
        <c:delete val="0"/>
        <c:axPos val="b"/>
        <c:title>
          <c:tx>
            <c:rich>
              <a:bodyPr/>
              <a:lstStyle/>
              <a:p>
                <a:pPr>
                  <a:defRPr/>
                </a:pPr>
                <a:r>
                  <a:rPr lang="en-US"/>
                  <a:t>Speed (kts)</a:t>
                </a:r>
              </a:p>
            </c:rich>
          </c:tx>
          <c:overlay val="0"/>
        </c:title>
        <c:numFmt formatCode="0.0" sourceLinked="0"/>
        <c:majorTickMark val="out"/>
        <c:minorTickMark val="none"/>
        <c:tickLblPos val="nextTo"/>
        <c:crossAx val="147888320"/>
        <c:crosses val="autoZero"/>
        <c:crossBetween val="midCat"/>
        <c:majorUnit val="0.1"/>
      </c:valAx>
      <c:valAx>
        <c:axId val="147888320"/>
        <c:scaling>
          <c:orientation val="minMax"/>
        </c:scaling>
        <c:delete val="0"/>
        <c:axPos val="l"/>
        <c:majorGridlines/>
        <c:title>
          <c:tx>
            <c:rich>
              <a:bodyPr rot="-5400000" vert="horz"/>
              <a:lstStyle/>
              <a:p>
                <a:pPr>
                  <a:defRPr/>
                </a:pPr>
                <a:r>
                  <a:rPr lang="en-US"/>
                  <a:t>Model Yaw (deg)</a:t>
                </a:r>
              </a:p>
            </c:rich>
          </c:tx>
          <c:overlay val="0"/>
        </c:title>
        <c:numFmt formatCode="General" sourceLinked="1"/>
        <c:majorTickMark val="out"/>
        <c:minorTickMark val="none"/>
        <c:tickLblPos val="nextTo"/>
        <c:crossAx val="1478877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04807347500876"/>
          <c:y val="4.3522644775786011E-2"/>
          <c:w val="0.56128996025253597"/>
          <c:h val="0.75765157014947604"/>
        </c:manualLayout>
      </c:layout>
      <c:scatterChart>
        <c:scatterStyle val="lineMarker"/>
        <c:varyColors val="0"/>
        <c:ser>
          <c:idx val="0"/>
          <c:order val="0"/>
          <c:tx>
            <c:strRef>
              <c:f>'High Cen Wing D-1301 to D-1324'!$AR$19</c:f>
              <c:strCache>
                <c:ptCount val="1"/>
                <c:pt idx="0">
                  <c:v>0.00</c:v>
                </c:pt>
              </c:strCache>
            </c:strRef>
          </c:tx>
          <c:xVal>
            <c:numRef>
              <c:f>'High Cen Wing D-1301 to D-1324'!$AQ$20:$AQ$25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D-1324'!$AR$20:$AR$25</c:f>
              <c:numCache>
                <c:formatCode>General</c:formatCode>
                <c:ptCount val="6"/>
              </c:numCache>
            </c:numRef>
          </c:yVal>
          <c:smooth val="0"/>
        </c:ser>
        <c:ser>
          <c:idx val="1"/>
          <c:order val="1"/>
          <c:tx>
            <c:strRef>
              <c:f>'High Cen Wing D-1301 to D-1324'!$AS$19</c:f>
              <c:strCache>
                <c:ptCount val="1"/>
                <c:pt idx="0">
                  <c:v>10.00</c:v>
                </c:pt>
              </c:strCache>
            </c:strRef>
          </c:tx>
          <c:xVal>
            <c:numRef>
              <c:f>'High Cen Wing D-1301 to D-1324'!$AQ$20:$AQ$25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D-1324'!$AS$20:$AS$25</c:f>
              <c:numCache>
                <c:formatCode>General</c:formatCode>
                <c:ptCount val="6"/>
              </c:numCache>
            </c:numRef>
          </c:yVal>
          <c:smooth val="0"/>
        </c:ser>
        <c:ser>
          <c:idx val="2"/>
          <c:order val="2"/>
          <c:tx>
            <c:strRef>
              <c:f>'High Cen Wing D-1301 to D-1324'!$AT$19</c:f>
              <c:strCache>
                <c:ptCount val="1"/>
                <c:pt idx="0">
                  <c:v>20.00</c:v>
                </c:pt>
              </c:strCache>
            </c:strRef>
          </c:tx>
          <c:xVal>
            <c:numRef>
              <c:f>'High Cen Wing D-1301 to D-1324'!$AQ$20:$AQ$25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D-1324'!$AT$20:$AT$25</c:f>
              <c:numCache>
                <c:formatCode>General</c:formatCode>
                <c:ptCount val="6"/>
              </c:numCache>
            </c:numRef>
          </c:yVal>
          <c:smooth val="0"/>
        </c:ser>
        <c:ser>
          <c:idx val="3"/>
          <c:order val="3"/>
          <c:tx>
            <c:strRef>
              <c:f>'High Cen Wing D-1301 to D-1324'!$AU$19</c:f>
              <c:strCache>
                <c:ptCount val="1"/>
                <c:pt idx="0">
                  <c:v>27.60</c:v>
                </c:pt>
              </c:strCache>
            </c:strRef>
          </c:tx>
          <c:xVal>
            <c:numRef>
              <c:f>'High Cen Wing D-1301 to D-1324'!$AQ$20:$AQ$25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D-1324'!$AU$20:$AU$25</c:f>
              <c:numCache>
                <c:formatCode>General</c:formatCode>
                <c:ptCount val="6"/>
              </c:numCache>
            </c:numRef>
          </c:yVal>
          <c:smooth val="0"/>
        </c:ser>
        <c:ser>
          <c:idx val="7"/>
          <c:order val="4"/>
          <c:tx>
            <c:v>0deg Test</c:v>
          </c:tx>
          <c:xVal>
            <c:numRef>
              <c:f>'High Cen Wing D-1301 to D-1324'!$AK$20:$AK$22</c:f>
              <c:numCache>
                <c:formatCode>0.00</c:formatCode>
                <c:ptCount val="3"/>
                <c:pt idx="0">
                  <c:v>0.31101503999999996</c:v>
                </c:pt>
                <c:pt idx="1">
                  <c:v>0.62203007999999993</c:v>
                </c:pt>
                <c:pt idx="2">
                  <c:v>0.77753760000000005</c:v>
                </c:pt>
              </c:numCache>
            </c:numRef>
          </c:xVal>
          <c:yVal>
            <c:numRef>
              <c:f>'High Cen Wing D-1301 to D-1324'!$AL$20:$AL$22</c:f>
              <c:numCache>
                <c:formatCode>General</c:formatCode>
                <c:ptCount val="3"/>
              </c:numCache>
            </c:numRef>
          </c:yVal>
          <c:smooth val="0"/>
        </c:ser>
        <c:ser>
          <c:idx val="4"/>
          <c:order val="5"/>
          <c:tx>
            <c:v>10deg Test</c:v>
          </c:tx>
          <c:xVal>
            <c:numRef>
              <c:f>'High Cen Wing D-1301 to D-1324'!$AK$20:$AK$22</c:f>
              <c:numCache>
                <c:formatCode>0.00</c:formatCode>
                <c:ptCount val="3"/>
                <c:pt idx="0">
                  <c:v>0.31101503999999996</c:v>
                </c:pt>
                <c:pt idx="1">
                  <c:v>0.62203007999999993</c:v>
                </c:pt>
                <c:pt idx="2">
                  <c:v>0.77753760000000005</c:v>
                </c:pt>
              </c:numCache>
            </c:numRef>
          </c:xVal>
          <c:yVal>
            <c:numRef>
              <c:f>'High Cen Wing D-1301 to D-1324'!$AM$20:$AM$22</c:f>
              <c:numCache>
                <c:formatCode>General</c:formatCode>
                <c:ptCount val="3"/>
              </c:numCache>
            </c:numRef>
          </c:yVal>
          <c:smooth val="0"/>
        </c:ser>
        <c:ser>
          <c:idx val="5"/>
          <c:order val="6"/>
          <c:tx>
            <c:v>20deg Test</c:v>
          </c:tx>
          <c:xVal>
            <c:numRef>
              <c:f>'High Cen Wing D-1301 to D-1324'!$AK$20:$AK$22</c:f>
              <c:numCache>
                <c:formatCode>0.00</c:formatCode>
                <c:ptCount val="3"/>
                <c:pt idx="0">
                  <c:v>0.31101503999999996</c:v>
                </c:pt>
                <c:pt idx="1">
                  <c:v>0.62203007999999993</c:v>
                </c:pt>
                <c:pt idx="2">
                  <c:v>0.77753760000000005</c:v>
                </c:pt>
              </c:numCache>
            </c:numRef>
          </c:xVal>
          <c:yVal>
            <c:numRef>
              <c:f>'High Cen Wing D-1301 to D-1324'!$AN$20:$AN$22</c:f>
              <c:numCache>
                <c:formatCode>General</c:formatCode>
                <c:ptCount val="3"/>
              </c:numCache>
            </c:numRef>
          </c:yVal>
          <c:smooth val="0"/>
        </c:ser>
        <c:ser>
          <c:idx val="6"/>
          <c:order val="7"/>
          <c:tx>
            <c:v>27.6deg Test</c:v>
          </c:tx>
          <c:xVal>
            <c:numRef>
              <c:f>'High Cen Wing D-1301 to D-1324'!$AK$20:$AK$22</c:f>
              <c:numCache>
                <c:formatCode>0.00</c:formatCode>
                <c:ptCount val="3"/>
                <c:pt idx="0">
                  <c:v>0.31101503999999996</c:v>
                </c:pt>
                <c:pt idx="1">
                  <c:v>0.62203007999999993</c:v>
                </c:pt>
                <c:pt idx="2">
                  <c:v>0.77753760000000005</c:v>
                </c:pt>
              </c:numCache>
            </c:numRef>
          </c:xVal>
          <c:yVal>
            <c:numRef>
              <c:f>'High Cen Wing D-1301 to D-1324'!$AO$20:$AO$22</c:f>
              <c:numCache>
                <c:formatCode>General</c:formatCode>
                <c:ptCount val="3"/>
              </c:numCache>
            </c:numRef>
          </c:yVal>
          <c:smooth val="0"/>
        </c:ser>
        <c:dLbls>
          <c:showLegendKey val="0"/>
          <c:showVal val="0"/>
          <c:showCatName val="0"/>
          <c:showSerName val="0"/>
          <c:showPercent val="0"/>
          <c:showBubbleSize val="0"/>
        </c:dLbls>
        <c:axId val="150102592"/>
        <c:axId val="150103168"/>
      </c:scatterChart>
      <c:valAx>
        <c:axId val="150102592"/>
        <c:scaling>
          <c:orientation val="minMax"/>
        </c:scaling>
        <c:delete val="0"/>
        <c:axPos val="t"/>
        <c:title>
          <c:tx>
            <c:rich>
              <a:bodyPr/>
              <a:lstStyle/>
              <a:p>
                <a:pPr>
                  <a:defRPr/>
                </a:pPr>
                <a:r>
                  <a:rPr lang="en-US"/>
                  <a:t>Speed (kts)</a:t>
                </a:r>
              </a:p>
            </c:rich>
          </c:tx>
          <c:layout>
            <c:manualLayout>
              <c:xMode val="edge"/>
              <c:yMode val="edge"/>
              <c:x val="0.40156564231740244"/>
              <c:y val="0.8936170212765957"/>
            </c:manualLayout>
          </c:layout>
          <c:overlay val="0"/>
        </c:title>
        <c:numFmt formatCode="0.0" sourceLinked="0"/>
        <c:majorTickMark val="out"/>
        <c:minorTickMark val="none"/>
        <c:tickLblPos val="high"/>
        <c:crossAx val="150103168"/>
        <c:crosses val="autoZero"/>
        <c:crossBetween val="midCat"/>
        <c:majorUnit val="0.1"/>
      </c:valAx>
      <c:valAx>
        <c:axId val="150103168"/>
        <c:scaling>
          <c:orientation val="maxMin"/>
        </c:scaling>
        <c:delete val="0"/>
        <c:axPos val="l"/>
        <c:majorGridlines/>
        <c:title>
          <c:tx>
            <c:rich>
              <a:bodyPr rot="-5400000" vert="horz"/>
              <a:lstStyle/>
              <a:p>
                <a:pPr>
                  <a:defRPr/>
                </a:pPr>
                <a:r>
                  <a:rPr lang="en-US"/>
                  <a:t>Roll (deg)</a:t>
                </a:r>
              </a:p>
            </c:rich>
          </c:tx>
          <c:overlay val="0"/>
        </c:title>
        <c:numFmt formatCode="General" sourceLinked="1"/>
        <c:majorTickMark val="out"/>
        <c:minorTickMark val="none"/>
        <c:tickLblPos val="nextTo"/>
        <c:crossAx val="150102592"/>
        <c:crossesAt val="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'High Cen Wing D-1301 to D-1324'!$AR$3</c:f>
              <c:strCache>
                <c:ptCount val="1"/>
                <c:pt idx="0">
                  <c:v>0.00</c:v>
                </c:pt>
              </c:strCache>
            </c:strRef>
          </c:tx>
          <c:xVal>
            <c:numRef>
              <c:f>'High Cen Wing D-1301 to D-1324'!$AQ$4:$AQ$9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D-1324'!$AR$4:$AR$9</c:f>
              <c:numCache>
                <c:formatCode>0.00</c:formatCode>
                <c:ptCount val="6"/>
              </c:numCache>
            </c:numRef>
          </c:yVal>
          <c:smooth val="0"/>
        </c:ser>
        <c:ser>
          <c:idx val="1"/>
          <c:order val="1"/>
          <c:tx>
            <c:strRef>
              <c:f>'High Cen Wing D-1301 to D-1324'!$AS$3</c:f>
              <c:strCache>
                <c:ptCount val="1"/>
                <c:pt idx="0">
                  <c:v>10.00</c:v>
                </c:pt>
              </c:strCache>
            </c:strRef>
          </c:tx>
          <c:xVal>
            <c:numRef>
              <c:f>'High Cen Wing D-1301 to D-1324'!$AQ$4:$AQ$9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D-1324'!$AS$4:$AS$9</c:f>
              <c:numCache>
                <c:formatCode>General</c:formatCode>
                <c:ptCount val="6"/>
              </c:numCache>
            </c:numRef>
          </c:yVal>
          <c:smooth val="0"/>
        </c:ser>
        <c:ser>
          <c:idx val="2"/>
          <c:order val="2"/>
          <c:tx>
            <c:strRef>
              <c:f>'High Cen Wing D-1301 to D-1324'!$AT$3</c:f>
              <c:strCache>
                <c:ptCount val="1"/>
                <c:pt idx="0">
                  <c:v>20.00</c:v>
                </c:pt>
              </c:strCache>
            </c:strRef>
          </c:tx>
          <c:xVal>
            <c:numRef>
              <c:f>'High Cen Wing D-1301 to D-1324'!$AQ$4:$AQ$9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D-1324'!$AT$4:$AT$9</c:f>
              <c:numCache>
                <c:formatCode>General</c:formatCode>
                <c:ptCount val="6"/>
              </c:numCache>
            </c:numRef>
          </c:yVal>
          <c:smooth val="0"/>
        </c:ser>
        <c:ser>
          <c:idx val="3"/>
          <c:order val="3"/>
          <c:tx>
            <c:strRef>
              <c:f>'High Cen Wing D-1301 to D-1324'!$AU$3</c:f>
              <c:strCache>
                <c:ptCount val="1"/>
                <c:pt idx="0">
                  <c:v>27.60</c:v>
                </c:pt>
              </c:strCache>
            </c:strRef>
          </c:tx>
          <c:xVal>
            <c:numRef>
              <c:f>'High Cen Wing D-1301 to D-1324'!$AQ$4:$AQ$9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'High Cen Wing D-1301 to D-1324'!$AU$4:$AU$9</c:f>
              <c:numCache>
                <c:formatCode>General</c:formatCode>
                <c:ptCount val="6"/>
              </c:numCache>
            </c:numRef>
          </c:yVal>
          <c:smooth val="0"/>
        </c:ser>
        <c:ser>
          <c:idx val="7"/>
          <c:order val="4"/>
          <c:tx>
            <c:v>0deg Test</c:v>
          </c:tx>
          <c:xVal>
            <c:numRef>
              <c:f>'High Cen Wing D-1301 to D-1324'!$AK$4:$AK$6</c:f>
              <c:numCache>
                <c:formatCode>0.00</c:formatCode>
                <c:ptCount val="3"/>
                <c:pt idx="0">
                  <c:v>0.31101503999999996</c:v>
                </c:pt>
                <c:pt idx="1">
                  <c:v>0.62203007999999993</c:v>
                </c:pt>
                <c:pt idx="2">
                  <c:v>0.77753760000000005</c:v>
                </c:pt>
              </c:numCache>
            </c:numRef>
          </c:xVal>
          <c:yVal>
            <c:numRef>
              <c:f>'High Cen Wing D-1301 to D-1324'!$AL$4:$AL$6</c:f>
              <c:numCache>
                <c:formatCode>General</c:formatCode>
                <c:ptCount val="3"/>
              </c:numCache>
            </c:numRef>
          </c:yVal>
          <c:smooth val="0"/>
        </c:ser>
        <c:ser>
          <c:idx val="4"/>
          <c:order val="5"/>
          <c:tx>
            <c:v>10deg Test</c:v>
          </c:tx>
          <c:xVal>
            <c:numRef>
              <c:f>'High Cen Wing D-1301 to D-1324'!$AK$4:$AK$6</c:f>
              <c:numCache>
                <c:formatCode>0.00</c:formatCode>
                <c:ptCount val="3"/>
                <c:pt idx="0">
                  <c:v>0.31101503999999996</c:v>
                </c:pt>
                <c:pt idx="1">
                  <c:v>0.62203007999999993</c:v>
                </c:pt>
                <c:pt idx="2">
                  <c:v>0.77753760000000005</c:v>
                </c:pt>
              </c:numCache>
            </c:numRef>
          </c:xVal>
          <c:yVal>
            <c:numRef>
              <c:f>'High Cen Wing D-1301 to D-1324'!$AM$4:$AM$6</c:f>
              <c:numCache>
                <c:formatCode>General</c:formatCode>
                <c:ptCount val="3"/>
              </c:numCache>
            </c:numRef>
          </c:yVal>
          <c:smooth val="0"/>
        </c:ser>
        <c:ser>
          <c:idx val="5"/>
          <c:order val="6"/>
          <c:tx>
            <c:v>20deg Test</c:v>
          </c:tx>
          <c:xVal>
            <c:numRef>
              <c:f>'High Cen Wing D-1301 to D-1324'!$AK$4:$AK$6</c:f>
              <c:numCache>
                <c:formatCode>0.00</c:formatCode>
                <c:ptCount val="3"/>
                <c:pt idx="0">
                  <c:v>0.31101503999999996</c:v>
                </c:pt>
                <c:pt idx="1">
                  <c:v>0.62203007999999993</c:v>
                </c:pt>
                <c:pt idx="2">
                  <c:v>0.77753760000000005</c:v>
                </c:pt>
              </c:numCache>
            </c:numRef>
          </c:xVal>
          <c:yVal>
            <c:numRef>
              <c:f>'High Cen Wing D-1301 to D-1324'!$AN$4:$AN$6</c:f>
              <c:numCache>
                <c:formatCode>General</c:formatCode>
                <c:ptCount val="3"/>
              </c:numCache>
            </c:numRef>
          </c:yVal>
          <c:smooth val="0"/>
        </c:ser>
        <c:ser>
          <c:idx val="6"/>
          <c:order val="7"/>
          <c:tx>
            <c:v>27.6deg Test</c:v>
          </c:tx>
          <c:xVal>
            <c:numRef>
              <c:f>'High Cen Wing D-1301 to D-1324'!$AK$4:$AK$6</c:f>
              <c:numCache>
                <c:formatCode>0.00</c:formatCode>
                <c:ptCount val="3"/>
                <c:pt idx="0">
                  <c:v>0.31101503999999996</c:v>
                </c:pt>
                <c:pt idx="1">
                  <c:v>0.62203007999999993</c:v>
                </c:pt>
                <c:pt idx="2">
                  <c:v>0.77753760000000005</c:v>
                </c:pt>
              </c:numCache>
            </c:numRef>
          </c:xVal>
          <c:yVal>
            <c:numRef>
              <c:f>'High Cen Wing D-1301 to D-1324'!$AO$4:$AO$6</c:f>
              <c:numCache>
                <c:formatCode>General</c:formatCode>
                <c:ptCount val="3"/>
              </c:numCache>
            </c:numRef>
          </c:yVal>
          <c:smooth val="0"/>
        </c:ser>
        <c:dLbls>
          <c:showLegendKey val="0"/>
          <c:showVal val="0"/>
          <c:showCatName val="0"/>
          <c:showSerName val="0"/>
          <c:showPercent val="0"/>
          <c:showBubbleSize val="0"/>
        </c:dLbls>
        <c:axId val="150105472"/>
        <c:axId val="150106048"/>
      </c:scatterChart>
      <c:valAx>
        <c:axId val="150105472"/>
        <c:scaling>
          <c:orientation val="minMax"/>
        </c:scaling>
        <c:delete val="0"/>
        <c:axPos val="t"/>
        <c:title>
          <c:tx>
            <c:rich>
              <a:bodyPr/>
              <a:lstStyle/>
              <a:p>
                <a:pPr>
                  <a:defRPr/>
                </a:pPr>
                <a:r>
                  <a:rPr lang="en-US"/>
                  <a:t>Speed (kts)</a:t>
                </a:r>
              </a:p>
            </c:rich>
          </c:tx>
          <c:overlay val="0"/>
        </c:title>
        <c:numFmt formatCode="0.0" sourceLinked="0"/>
        <c:majorTickMark val="out"/>
        <c:minorTickMark val="none"/>
        <c:tickLblPos val="nextTo"/>
        <c:crossAx val="150106048"/>
        <c:crosses val="autoZero"/>
        <c:crossBetween val="midCat"/>
        <c:majorUnit val="0.1"/>
      </c:valAx>
      <c:valAx>
        <c:axId val="150106048"/>
        <c:scaling>
          <c:orientation val="maxMin"/>
        </c:scaling>
        <c:delete val="0"/>
        <c:axPos val="l"/>
        <c:majorGridlines/>
        <c:title>
          <c:tx>
            <c:rich>
              <a:bodyPr rot="-5400000" vert="horz"/>
              <a:lstStyle/>
              <a:p>
                <a:pPr>
                  <a:defRPr/>
                </a:pPr>
                <a:r>
                  <a:rPr lang="en-US"/>
                  <a:t>Depth (ft)</a:t>
                </a:r>
              </a:p>
            </c:rich>
          </c:tx>
          <c:overlay val="0"/>
        </c:title>
        <c:numFmt formatCode="0.00" sourceLinked="1"/>
        <c:majorTickMark val="out"/>
        <c:minorTickMark val="none"/>
        <c:tickLblPos val="nextTo"/>
        <c:crossAx val="1501054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2"/>
          <c:order val="0"/>
          <c:tx>
            <c:v>SS Depth</c:v>
          </c:tx>
          <c:marker>
            <c:symbol val="circle"/>
            <c:size val="4"/>
          </c:marker>
          <c:xVal>
            <c:numRef>
              <c:f>'Low Brid Wing D-XXXX to D-XXXX'!$K$3:$K$26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'Low Brid Wing D-XXXX to D-XXXX'!$N$3:$N$26</c:f>
              <c:numCache>
                <c:formatCode>0.00</c:formatCode>
                <c:ptCount val="24"/>
                <c:pt idx="0">
                  <c:v>0</c:v>
                </c:pt>
                <c:pt idx="1">
                  <c:v>0</c:v>
                </c:pt>
                <c:pt idx="2">
                  <c:v>0</c:v>
                </c:pt>
                <c:pt idx="3">
                  <c:v>0</c:v>
                </c:pt>
                <c:pt idx="4">
                  <c:v>0</c:v>
                </c:pt>
                <c:pt idx="5">
                  <c:v>0</c:v>
                </c:pt>
                <c:pt idx="6">
                  <c:v>0</c:v>
                </c:pt>
              </c:numCache>
            </c:numRef>
          </c:yVal>
          <c:smooth val="0"/>
        </c:ser>
        <c:ser>
          <c:idx val="4"/>
          <c:order val="2"/>
          <c:tx>
            <c:v>DCAB Depth-old</c:v>
          </c:tx>
          <c:marker>
            <c:symbol val="circle"/>
            <c:size val="4"/>
          </c:marker>
          <c:xVal>
            <c:numRef>
              <c:f>'Low Brid Wing D-XXXX to D-XXXX'!$S$5:$S$26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0.38876879999999997</c:v>
                </c:pt>
                <c:pt idx="8">
                  <c:v>0.42764567999999992</c:v>
                </c:pt>
                <c:pt idx="9">
                  <c:v>0.46652255999999998</c:v>
                </c:pt>
                <c:pt idx="10">
                  <c:v>0.50539944000000003</c:v>
                </c:pt>
                <c:pt idx="11">
                  <c:v>0.54427632000000004</c:v>
                </c:pt>
                <c:pt idx="12">
                  <c:v>0.58315320000000004</c:v>
                </c:pt>
                <c:pt idx="13">
                  <c:v>0.62203008000000004</c:v>
                </c:pt>
                <c:pt idx="14">
                  <c:v>0.66090696000000015</c:v>
                </c:pt>
                <c:pt idx="15">
                  <c:v>0.69978384000000016</c:v>
                </c:pt>
                <c:pt idx="16">
                  <c:v>0.73866072000000016</c:v>
                </c:pt>
                <c:pt idx="17">
                  <c:v>0.77753760000000016</c:v>
                </c:pt>
                <c:pt idx="18">
                  <c:v>0.81641448000000016</c:v>
                </c:pt>
                <c:pt idx="19">
                  <c:v>0.85529136000000017</c:v>
                </c:pt>
                <c:pt idx="20">
                  <c:v>0.89416824000000017</c:v>
                </c:pt>
                <c:pt idx="21">
                  <c:v>0.93304512000000028</c:v>
                </c:pt>
              </c:numCache>
            </c:numRef>
          </c:xVal>
          <c:yVal>
            <c:numRef>
              <c:f>'Low Brid Wing D-XXXX to D-XXXX'!$V$5:$V$26</c:f>
              <c:numCache>
                <c:formatCode>0.00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yVal>
          <c:smooth val="0"/>
        </c:ser>
        <c:ser>
          <c:idx val="0"/>
          <c:order val="4"/>
          <c:tx>
            <c:v>Test Depth</c:v>
          </c:tx>
          <c:spPr>
            <a:ln>
              <a:solidFill>
                <a:schemeClr val="tx1"/>
              </a:solidFill>
            </a:ln>
          </c:spPr>
          <c:marker>
            <c:symbol val="circle"/>
            <c:size val="4"/>
            <c:spPr>
              <a:solidFill>
                <a:schemeClr val="tx1"/>
              </a:solidFill>
              <a:ln>
                <a:solidFill>
                  <a:schemeClr val="tx1"/>
                </a:solidFill>
              </a:ln>
            </c:spPr>
          </c:marker>
          <c:xVal>
            <c:numRef>
              <c:f>'Low Brid Wing D-XXXX to D-XXXX'!$B$3:$B$26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0.38876880000000003</c:v>
                </c:pt>
                <c:pt idx="10">
                  <c:v>0.42764568000000003</c:v>
                </c:pt>
                <c:pt idx="11">
                  <c:v>0.46652255999999998</c:v>
                </c:pt>
                <c:pt idx="12">
                  <c:v>0.50539944000000003</c:v>
                </c:pt>
                <c:pt idx="13">
                  <c:v>0.54427631999999992</c:v>
                </c:pt>
                <c:pt idx="14">
                  <c:v>0.58315319999999993</c:v>
                </c:pt>
                <c:pt idx="15">
                  <c:v>0.62203007999999993</c:v>
                </c:pt>
                <c:pt idx="16">
                  <c:v>0.66090695999999993</c:v>
                </c:pt>
                <c:pt idx="17">
                  <c:v>0.69978383999999993</c:v>
                </c:pt>
                <c:pt idx="18">
                  <c:v>0.73866071999999994</c:v>
                </c:pt>
                <c:pt idx="19">
                  <c:v>0.77753760000000005</c:v>
                </c:pt>
                <c:pt idx="20">
                  <c:v>0.81641448000000005</c:v>
                </c:pt>
                <c:pt idx="21">
                  <c:v>0.86</c:v>
                </c:pt>
              </c:numCache>
            </c:numRef>
          </c:xVal>
          <c:yVal>
            <c:numRef>
              <c:f>'Low Brid Wing D-XXXX to D-XXXX'!$D$3:$D$26</c:f>
              <c:numCache>
                <c:formatCode>0.00</c:formatCode>
                <c:ptCount val="24"/>
              </c:numCache>
            </c:numRef>
          </c:yVal>
          <c:smooth val="1"/>
        </c:ser>
        <c:dLbls>
          <c:showLegendKey val="0"/>
          <c:showVal val="0"/>
          <c:showCatName val="0"/>
          <c:showSerName val="0"/>
          <c:showPercent val="0"/>
          <c:showBubbleSize val="0"/>
        </c:dLbls>
        <c:axId val="158110784"/>
        <c:axId val="158111360"/>
      </c:scatterChart>
      <c:scatterChart>
        <c:scatterStyle val="smoothMarker"/>
        <c:varyColors val="0"/>
        <c:ser>
          <c:idx val="3"/>
          <c:order val="1"/>
          <c:tx>
            <c:v>SS Pitch</c:v>
          </c:tx>
          <c:marker>
            <c:symbol val="circle"/>
            <c:size val="4"/>
          </c:marker>
          <c:xVal>
            <c:numRef>
              <c:f>'Low Brid Wing D-XXXX to D-XXXX'!$K$3:$K$26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'Low Brid Wing D-XXXX to D-XXXX'!$O$3:$O$26</c:f>
              <c:numCache>
                <c:formatCode>0.00</c:formatCode>
                <c:ptCount val="24"/>
              </c:numCache>
            </c:numRef>
          </c:yVal>
          <c:smooth val="0"/>
        </c:ser>
        <c:ser>
          <c:idx val="5"/>
          <c:order val="3"/>
          <c:tx>
            <c:strRef>
              <c:f>'Low Brid Wing D-XXXX to D-XXXX'!$W$1</c:f>
              <c:strCache>
                <c:ptCount val="1"/>
                <c:pt idx="0">
                  <c:v>DCAB Pitch - </c:v>
                </c:pt>
              </c:strCache>
            </c:strRef>
          </c:tx>
          <c:marker>
            <c:symbol val="circle"/>
            <c:size val="4"/>
          </c:marker>
          <c:xVal>
            <c:numRef>
              <c:f>'Low Brid Wing D-XXXX to D-XXXX'!$S$3:$S$26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0.38876879999999997</c:v>
                </c:pt>
                <c:pt idx="10">
                  <c:v>0.42764567999999992</c:v>
                </c:pt>
                <c:pt idx="11">
                  <c:v>0.46652255999999998</c:v>
                </c:pt>
                <c:pt idx="12">
                  <c:v>0.50539944000000003</c:v>
                </c:pt>
                <c:pt idx="13">
                  <c:v>0.54427632000000004</c:v>
                </c:pt>
                <c:pt idx="14">
                  <c:v>0.58315320000000004</c:v>
                </c:pt>
                <c:pt idx="15">
                  <c:v>0.62203008000000004</c:v>
                </c:pt>
                <c:pt idx="16">
                  <c:v>0.66090696000000015</c:v>
                </c:pt>
                <c:pt idx="17">
                  <c:v>0.69978384000000016</c:v>
                </c:pt>
                <c:pt idx="18">
                  <c:v>0.73866072000000016</c:v>
                </c:pt>
                <c:pt idx="19">
                  <c:v>0.77753760000000016</c:v>
                </c:pt>
                <c:pt idx="20">
                  <c:v>0.81641448000000016</c:v>
                </c:pt>
                <c:pt idx="21">
                  <c:v>0.85529136000000017</c:v>
                </c:pt>
                <c:pt idx="22">
                  <c:v>0.89416824000000017</c:v>
                </c:pt>
                <c:pt idx="23">
                  <c:v>0.93304512000000028</c:v>
                </c:pt>
              </c:numCache>
            </c:numRef>
          </c:xVal>
          <c:yVal>
            <c:numRef>
              <c:f>'Low Brid Wing D-XXXX to D-XXXX'!$W$3:$W$26</c:f>
              <c:numCache>
                <c:formatCode>General</c:formatCode>
                <c:ptCount val="24"/>
              </c:numCache>
            </c:numRef>
          </c:yVal>
          <c:smooth val="0"/>
        </c:ser>
        <c:ser>
          <c:idx val="1"/>
          <c:order val="5"/>
          <c:tx>
            <c:v>Test Pitch</c:v>
          </c:tx>
          <c:marker>
            <c:symbol val="circle"/>
            <c:size val="4"/>
          </c:marker>
          <c:xVal>
            <c:numRef>
              <c:f>'Low Brid Wing D-XXXX to D-XXXX'!$B$3:$B$26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0.38876880000000003</c:v>
                </c:pt>
                <c:pt idx="10">
                  <c:v>0.42764568000000003</c:v>
                </c:pt>
                <c:pt idx="11">
                  <c:v>0.46652255999999998</c:v>
                </c:pt>
                <c:pt idx="12">
                  <c:v>0.50539944000000003</c:v>
                </c:pt>
                <c:pt idx="13">
                  <c:v>0.54427631999999992</c:v>
                </c:pt>
                <c:pt idx="14">
                  <c:v>0.58315319999999993</c:v>
                </c:pt>
                <c:pt idx="15">
                  <c:v>0.62203007999999993</c:v>
                </c:pt>
                <c:pt idx="16">
                  <c:v>0.66090695999999993</c:v>
                </c:pt>
                <c:pt idx="17">
                  <c:v>0.69978383999999993</c:v>
                </c:pt>
                <c:pt idx="18">
                  <c:v>0.73866071999999994</c:v>
                </c:pt>
                <c:pt idx="19">
                  <c:v>0.77753760000000005</c:v>
                </c:pt>
                <c:pt idx="20">
                  <c:v>0.81641448000000005</c:v>
                </c:pt>
                <c:pt idx="21">
                  <c:v>0.86</c:v>
                </c:pt>
              </c:numCache>
            </c:numRef>
          </c:xVal>
          <c:yVal>
            <c:numRef>
              <c:f>'Low Brid Wing D-XXXX to D-XXXX'!$E$3:$E$26</c:f>
              <c:numCache>
                <c:formatCode>0.00</c:formatCode>
                <c:ptCount val="24"/>
              </c:numCache>
            </c:numRef>
          </c:yVal>
          <c:smooth val="1"/>
        </c:ser>
        <c:dLbls>
          <c:showLegendKey val="0"/>
          <c:showVal val="0"/>
          <c:showCatName val="0"/>
          <c:showSerName val="0"/>
          <c:showPercent val="0"/>
          <c:showBubbleSize val="0"/>
        </c:dLbls>
        <c:axId val="158112512"/>
        <c:axId val="158111936"/>
      </c:scatterChart>
      <c:valAx>
        <c:axId val="158110784"/>
        <c:scaling>
          <c:orientation val="minMax"/>
        </c:scaling>
        <c:delete val="0"/>
        <c:axPos val="t"/>
        <c:title>
          <c:tx>
            <c:rich>
              <a:bodyPr/>
              <a:lstStyle/>
              <a:p>
                <a:pPr>
                  <a:defRPr/>
                </a:pPr>
                <a:r>
                  <a:rPr lang="en-US"/>
                  <a:t>Speed (kts)</a:t>
                </a:r>
              </a:p>
            </c:rich>
          </c:tx>
          <c:overlay val="0"/>
        </c:title>
        <c:numFmt formatCode="0.00" sourceLinked="1"/>
        <c:majorTickMark val="out"/>
        <c:minorTickMark val="none"/>
        <c:tickLblPos val="nextTo"/>
        <c:crossAx val="158111360"/>
        <c:crosses val="autoZero"/>
        <c:crossBetween val="midCat"/>
      </c:valAx>
      <c:valAx>
        <c:axId val="158111360"/>
        <c:scaling>
          <c:orientation val="maxMin"/>
        </c:scaling>
        <c:delete val="0"/>
        <c:axPos val="l"/>
        <c:majorGridlines/>
        <c:title>
          <c:tx>
            <c:rich>
              <a:bodyPr rot="-5400000" vert="horz"/>
              <a:lstStyle/>
              <a:p>
                <a:pPr>
                  <a:defRPr/>
                </a:pPr>
                <a:r>
                  <a:rPr lang="en-US"/>
                  <a:t>Depth (ft)</a:t>
                </a:r>
              </a:p>
            </c:rich>
          </c:tx>
          <c:overlay val="0"/>
        </c:title>
        <c:numFmt formatCode="0.0" sourceLinked="0"/>
        <c:majorTickMark val="out"/>
        <c:minorTickMark val="none"/>
        <c:tickLblPos val="nextTo"/>
        <c:crossAx val="158110784"/>
        <c:crosses val="autoZero"/>
        <c:crossBetween val="midCat"/>
      </c:valAx>
      <c:valAx>
        <c:axId val="158111936"/>
        <c:scaling>
          <c:orientation val="minMax"/>
        </c:scaling>
        <c:delete val="0"/>
        <c:axPos val="r"/>
        <c:title>
          <c:tx>
            <c:rich>
              <a:bodyPr rot="-5400000" vert="horz"/>
              <a:lstStyle/>
              <a:p>
                <a:pPr>
                  <a:defRPr/>
                </a:pPr>
                <a:r>
                  <a:rPr lang="en-US"/>
                  <a:t>Pitch (deg)</a:t>
                </a:r>
              </a:p>
            </c:rich>
          </c:tx>
          <c:overlay val="0"/>
        </c:title>
        <c:numFmt formatCode="General" sourceLinked="1"/>
        <c:majorTickMark val="out"/>
        <c:minorTickMark val="none"/>
        <c:tickLblPos val="nextTo"/>
        <c:crossAx val="158112512"/>
        <c:crosses val="max"/>
        <c:crossBetween val="midCat"/>
        <c:majorUnit val="1"/>
      </c:valAx>
      <c:valAx>
        <c:axId val="158112512"/>
        <c:scaling>
          <c:orientation val="minMax"/>
        </c:scaling>
        <c:delete val="1"/>
        <c:axPos val="b"/>
        <c:numFmt formatCode="0.00" sourceLinked="1"/>
        <c:majorTickMark val="out"/>
        <c:minorTickMark val="none"/>
        <c:tickLblPos val="nextTo"/>
        <c:crossAx val="1581119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Test CT</c:v>
          </c:tx>
          <c:marker>
            <c:symbol val="circle"/>
            <c:size val="4"/>
          </c:marker>
          <c:xVal>
            <c:numRef>
              <c:f>'Low Brid Wing D-XXXX to D-XXXX'!$B$5:$B$26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0.38876880000000003</c:v>
                </c:pt>
                <c:pt idx="8">
                  <c:v>0.42764568000000003</c:v>
                </c:pt>
                <c:pt idx="9">
                  <c:v>0.46652255999999998</c:v>
                </c:pt>
                <c:pt idx="10">
                  <c:v>0.50539944000000003</c:v>
                </c:pt>
                <c:pt idx="11">
                  <c:v>0.54427631999999992</c:v>
                </c:pt>
                <c:pt idx="12">
                  <c:v>0.58315319999999993</c:v>
                </c:pt>
                <c:pt idx="13">
                  <c:v>0.62203007999999993</c:v>
                </c:pt>
                <c:pt idx="14">
                  <c:v>0.66090695999999993</c:v>
                </c:pt>
                <c:pt idx="15">
                  <c:v>0.69978383999999993</c:v>
                </c:pt>
                <c:pt idx="16">
                  <c:v>0.73866071999999994</c:v>
                </c:pt>
                <c:pt idx="17">
                  <c:v>0.77753760000000005</c:v>
                </c:pt>
                <c:pt idx="18">
                  <c:v>0.81641448000000005</c:v>
                </c:pt>
                <c:pt idx="19">
                  <c:v>0.86</c:v>
                </c:pt>
              </c:numCache>
            </c:numRef>
          </c:xVal>
          <c:yVal>
            <c:numRef>
              <c:f>'Low Brid Wing D-XXXX to D-XXXX'!$H$5:$H$26</c:f>
              <c:numCache>
                <c:formatCode>0.00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ser>
        <c:ser>
          <c:idx val="2"/>
          <c:order val="1"/>
          <c:tx>
            <c:v>SS CT</c:v>
          </c:tx>
          <c:marker>
            <c:symbol val="circle"/>
            <c:size val="4"/>
          </c:marker>
          <c:xVal>
            <c:numRef>
              <c:f>'Low Brid Wing D-XXXX to D-XXXX'!$K$3:$K$26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'Low Brid Wing D-XXXX to D-XXXX'!$P$3:$P$26</c:f>
              <c:numCache>
                <c:formatCode>General</c:formatCode>
                <c:ptCount val="24"/>
                <c:pt idx="0">
                  <c:v>0.86</c:v>
                </c:pt>
                <c:pt idx="1">
                  <c:v>0.86</c:v>
                </c:pt>
                <c:pt idx="2">
                  <c:v>0.86</c:v>
                </c:pt>
                <c:pt idx="3">
                  <c:v>0.86</c:v>
                </c:pt>
                <c:pt idx="4">
                  <c:v>0.86</c:v>
                </c:pt>
                <c:pt idx="5">
                  <c:v>0.86</c:v>
                </c:pt>
                <c:pt idx="6">
                  <c:v>0.86</c:v>
                </c:pt>
              </c:numCache>
            </c:numRef>
          </c:yVal>
          <c:smooth val="0"/>
        </c:ser>
        <c:ser>
          <c:idx val="4"/>
          <c:order val="2"/>
          <c:tx>
            <c:v>DCAB CT</c:v>
          </c:tx>
          <c:marker>
            <c:symbol val="circle"/>
            <c:size val="4"/>
          </c:marker>
          <c:xVal>
            <c:numRef>
              <c:f>'Low Brid Wing D-XXXX to D-XXXX'!$S$5:$S$26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0.38876879999999997</c:v>
                </c:pt>
                <c:pt idx="8">
                  <c:v>0.42764567999999992</c:v>
                </c:pt>
                <c:pt idx="9">
                  <c:v>0.46652255999999998</c:v>
                </c:pt>
                <c:pt idx="10">
                  <c:v>0.50539944000000003</c:v>
                </c:pt>
                <c:pt idx="11">
                  <c:v>0.54427632000000004</c:v>
                </c:pt>
                <c:pt idx="12">
                  <c:v>0.58315320000000004</c:v>
                </c:pt>
                <c:pt idx="13">
                  <c:v>0.62203008000000004</c:v>
                </c:pt>
                <c:pt idx="14">
                  <c:v>0.66090696000000015</c:v>
                </c:pt>
                <c:pt idx="15">
                  <c:v>0.69978384000000016</c:v>
                </c:pt>
                <c:pt idx="16">
                  <c:v>0.73866072000000016</c:v>
                </c:pt>
                <c:pt idx="17">
                  <c:v>0.77753760000000016</c:v>
                </c:pt>
                <c:pt idx="18">
                  <c:v>0.81641448000000016</c:v>
                </c:pt>
                <c:pt idx="19">
                  <c:v>0.85529136000000017</c:v>
                </c:pt>
                <c:pt idx="20">
                  <c:v>0.89416824000000017</c:v>
                </c:pt>
                <c:pt idx="21">
                  <c:v>0.93304512000000028</c:v>
                </c:pt>
              </c:numCache>
            </c:numRef>
          </c:xVal>
          <c:yVal>
            <c:numRef>
              <c:f>'Low Brid Wing D-XXXX to D-XXXX'!$Y$5:$Y$26</c:f>
              <c:numCache>
                <c:formatCode>#,##0.00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yVal>
          <c:smooth val="0"/>
        </c:ser>
        <c:dLbls>
          <c:showLegendKey val="0"/>
          <c:showVal val="0"/>
          <c:showCatName val="0"/>
          <c:showSerName val="0"/>
          <c:showPercent val="0"/>
          <c:showBubbleSize val="0"/>
        </c:dLbls>
        <c:axId val="158109056"/>
        <c:axId val="158109632"/>
      </c:scatterChart>
      <c:valAx>
        <c:axId val="158109056"/>
        <c:scaling>
          <c:orientation val="minMax"/>
        </c:scaling>
        <c:delete val="0"/>
        <c:axPos val="b"/>
        <c:title>
          <c:tx>
            <c:rich>
              <a:bodyPr/>
              <a:lstStyle/>
              <a:p>
                <a:pPr>
                  <a:defRPr/>
                </a:pPr>
                <a:r>
                  <a:rPr lang="en-US"/>
                  <a:t>Speed (kts)</a:t>
                </a:r>
              </a:p>
            </c:rich>
          </c:tx>
          <c:overlay val="0"/>
        </c:title>
        <c:numFmt formatCode="0.00" sourceLinked="1"/>
        <c:majorTickMark val="out"/>
        <c:minorTickMark val="none"/>
        <c:tickLblPos val="nextTo"/>
        <c:crossAx val="158109632"/>
        <c:crosses val="autoZero"/>
        <c:crossBetween val="midCat"/>
      </c:valAx>
      <c:valAx>
        <c:axId val="158109632"/>
        <c:scaling>
          <c:orientation val="minMax"/>
        </c:scaling>
        <c:delete val="0"/>
        <c:axPos val="l"/>
        <c:majorGridlines/>
        <c:title>
          <c:tx>
            <c:rich>
              <a:bodyPr rot="-5400000" vert="horz"/>
              <a:lstStyle/>
              <a:p>
                <a:pPr>
                  <a:defRPr/>
                </a:pPr>
                <a:r>
                  <a:rPr lang="en-US"/>
                  <a:t>Thrust Coefficient (*)</a:t>
                </a:r>
              </a:p>
            </c:rich>
          </c:tx>
          <c:overlay val="0"/>
        </c:title>
        <c:numFmt formatCode="0.00" sourceLinked="1"/>
        <c:majorTickMark val="out"/>
        <c:minorTickMark val="none"/>
        <c:tickLblPos val="nextTo"/>
        <c:crossAx val="1581090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'Low Brid Wing D-XXXX to D-XXXX'!$AR$51</c:f>
              <c:strCache>
                <c:ptCount val="1"/>
                <c:pt idx="0">
                  <c:v>0.00</c:v>
                </c:pt>
              </c:strCache>
            </c:strRef>
          </c:tx>
          <c:xVal>
            <c:numRef>
              <c:f>'Low Brid Wing D-XXXX to D-XXXX'!$AQ$52:$AQ$57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D-XXXX'!$AR$52:$AR$57</c:f>
              <c:numCache>
                <c:formatCode>General</c:formatCode>
                <c:ptCount val="6"/>
              </c:numCache>
            </c:numRef>
          </c:yVal>
          <c:smooth val="0"/>
        </c:ser>
        <c:ser>
          <c:idx val="1"/>
          <c:order val="1"/>
          <c:tx>
            <c:strRef>
              <c:f>'Low Brid Wing D-XXXX to D-XXXX'!$AS$51</c:f>
              <c:strCache>
                <c:ptCount val="1"/>
                <c:pt idx="0">
                  <c:v>10.00</c:v>
                </c:pt>
              </c:strCache>
            </c:strRef>
          </c:tx>
          <c:xVal>
            <c:numRef>
              <c:f>'Low Brid Wing D-XXXX to D-XXXX'!$AQ$52:$AQ$57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D-XXXX'!$AS$52:$AS$57</c:f>
              <c:numCache>
                <c:formatCode>General</c:formatCode>
                <c:ptCount val="6"/>
              </c:numCache>
            </c:numRef>
          </c:yVal>
          <c:smooth val="0"/>
        </c:ser>
        <c:ser>
          <c:idx val="2"/>
          <c:order val="2"/>
          <c:tx>
            <c:strRef>
              <c:f>'Low Brid Wing D-XXXX to D-XXXX'!$AT$51</c:f>
              <c:strCache>
                <c:ptCount val="1"/>
                <c:pt idx="0">
                  <c:v>20.00</c:v>
                </c:pt>
              </c:strCache>
            </c:strRef>
          </c:tx>
          <c:xVal>
            <c:numRef>
              <c:f>'Low Brid Wing D-XXXX to D-XXXX'!$AQ$52:$AQ$57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D-XXXX'!$AT$52:$AT$57</c:f>
              <c:numCache>
                <c:formatCode>General</c:formatCode>
                <c:ptCount val="6"/>
              </c:numCache>
            </c:numRef>
          </c:yVal>
          <c:smooth val="0"/>
        </c:ser>
        <c:ser>
          <c:idx val="3"/>
          <c:order val="3"/>
          <c:tx>
            <c:strRef>
              <c:f>'Low Brid Wing D-XXXX to D-XXXX'!$AU$51</c:f>
              <c:strCache>
                <c:ptCount val="1"/>
                <c:pt idx="0">
                  <c:v>27.60</c:v>
                </c:pt>
              </c:strCache>
            </c:strRef>
          </c:tx>
          <c:xVal>
            <c:numRef>
              <c:f>'Low Brid Wing D-XXXX to D-XXXX'!$AQ$52:$AQ$57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D-XXXX'!$AU$52:$AU$57</c:f>
              <c:numCache>
                <c:formatCode>General</c:formatCode>
                <c:ptCount val="6"/>
              </c:numCache>
            </c:numRef>
          </c:yVal>
          <c:smooth val="0"/>
        </c:ser>
        <c:ser>
          <c:idx val="7"/>
          <c:order val="4"/>
          <c:tx>
            <c:v>0deg Test</c:v>
          </c:tx>
          <c:xVal>
            <c:numRef>
              <c:f>'Low Brid Wing D-XXXX to D-XXXX'!$AK$52:$AK$54</c:f>
              <c:numCache>
                <c:formatCode>0.00</c:formatCode>
                <c:ptCount val="3"/>
                <c:pt idx="0">
                  <c:v>0.31101503999999996</c:v>
                </c:pt>
                <c:pt idx="1">
                  <c:v>0.62203007999999993</c:v>
                </c:pt>
                <c:pt idx="2">
                  <c:v>0.77753760000000005</c:v>
                </c:pt>
              </c:numCache>
            </c:numRef>
          </c:xVal>
          <c:yVal>
            <c:numRef>
              <c:f>'Low Brid Wing D-XXXX to D-XXXX'!$AL$52:$AL$54</c:f>
              <c:numCache>
                <c:formatCode>General</c:formatCode>
                <c:ptCount val="3"/>
              </c:numCache>
            </c:numRef>
          </c:yVal>
          <c:smooth val="0"/>
        </c:ser>
        <c:ser>
          <c:idx val="4"/>
          <c:order val="5"/>
          <c:tx>
            <c:v>10deg Test</c:v>
          </c:tx>
          <c:xVal>
            <c:numRef>
              <c:f>'Low Brid Wing D-XXXX to D-XXXX'!$AK$52:$AK$54</c:f>
              <c:numCache>
                <c:formatCode>0.00</c:formatCode>
                <c:ptCount val="3"/>
                <c:pt idx="0">
                  <c:v>0.31101503999999996</c:v>
                </c:pt>
                <c:pt idx="1">
                  <c:v>0.62203007999999993</c:v>
                </c:pt>
                <c:pt idx="2">
                  <c:v>0.77753760000000005</c:v>
                </c:pt>
              </c:numCache>
            </c:numRef>
          </c:xVal>
          <c:yVal>
            <c:numRef>
              <c:f>'Low Brid Wing D-XXXX to D-XXXX'!$AM$52:$AM$54</c:f>
              <c:numCache>
                <c:formatCode>General</c:formatCode>
                <c:ptCount val="3"/>
              </c:numCache>
            </c:numRef>
          </c:yVal>
          <c:smooth val="0"/>
        </c:ser>
        <c:ser>
          <c:idx val="5"/>
          <c:order val="6"/>
          <c:tx>
            <c:v>20deg Test</c:v>
          </c:tx>
          <c:xVal>
            <c:numRef>
              <c:f>'Low Brid Wing D-XXXX to D-XXXX'!$AK$52:$AK$54</c:f>
              <c:numCache>
                <c:formatCode>0.00</c:formatCode>
                <c:ptCount val="3"/>
                <c:pt idx="0">
                  <c:v>0.31101503999999996</c:v>
                </c:pt>
                <c:pt idx="1">
                  <c:v>0.62203007999999993</c:v>
                </c:pt>
                <c:pt idx="2">
                  <c:v>0.77753760000000005</c:v>
                </c:pt>
              </c:numCache>
            </c:numRef>
          </c:xVal>
          <c:yVal>
            <c:numRef>
              <c:f>'Low Brid Wing D-XXXX to D-XXXX'!$AN$52:$AN$54</c:f>
              <c:numCache>
                <c:formatCode>General</c:formatCode>
                <c:ptCount val="3"/>
              </c:numCache>
            </c:numRef>
          </c:yVal>
          <c:smooth val="0"/>
        </c:ser>
        <c:ser>
          <c:idx val="6"/>
          <c:order val="7"/>
          <c:tx>
            <c:v>27.6deg Test</c:v>
          </c:tx>
          <c:xVal>
            <c:numRef>
              <c:f>'Low Brid Wing D-XXXX to D-XXXX'!$AK$52:$AK$54</c:f>
              <c:numCache>
                <c:formatCode>0.00</c:formatCode>
                <c:ptCount val="3"/>
                <c:pt idx="0">
                  <c:v>0.31101503999999996</c:v>
                </c:pt>
                <c:pt idx="1">
                  <c:v>0.62203007999999993</c:v>
                </c:pt>
                <c:pt idx="2">
                  <c:v>0.77753760000000005</c:v>
                </c:pt>
              </c:numCache>
            </c:numRef>
          </c:xVal>
          <c:yVal>
            <c:numRef>
              <c:f>'Low Brid Wing D-XXXX to D-XXXX'!$AO$52:$AO$54</c:f>
              <c:numCache>
                <c:formatCode>General</c:formatCode>
                <c:ptCount val="3"/>
              </c:numCache>
            </c:numRef>
          </c:yVal>
          <c:smooth val="0"/>
        </c:ser>
        <c:dLbls>
          <c:showLegendKey val="0"/>
          <c:showVal val="0"/>
          <c:showCatName val="0"/>
          <c:showSerName val="0"/>
          <c:showPercent val="0"/>
          <c:showBubbleSize val="0"/>
        </c:dLbls>
        <c:axId val="158110208"/>
        <c:axId val="158108480"/>
      </c:scatterChart>
      <c:valAx>
        <c:axId val="158110208"/>
        <c:scaling>
          <c:orientation val="minMax"/>
        </c:scaling>
        <c:delete val="0"/>
        <c:axPos val="b"/>
        <c:title>
          <c:tx>
            <c:rich>
              <a:bodyPr/>
              <a:lstStyle/>
              <a:p>
                <a:pPr>
                  <a:defRPr/>
                </a:pPr>
                <a:r>
                  <a:rPr lang="en-US"/>
                  <a:t>Speed (kts)</a:t>
                </a:r>
              </a:p>
            </c:rich>
          </c:tx>
          <c:overlay val="0"/>
        </c:title>
        <c:numFmt formatCode="0.0" sourceLinked="0"/>
        <c:majorTickMark val="out"/>
        <c:minorTickMark val="none"/>
        <c:tickLblPos val="nextTo"/>
        <c:crossAx val="158108480"/>
        <c:crosses val="autoZero"/>
        <c:crossBetween val="midCat"/>
        <c:majorUnit val="0.1"/>
      </c:valAx>
      <c:valAx>
        <c:axId val="158108480"/>
        <c:scaling>
          <c:orientation val="minMax"/>
        </c:scaling>
        <c:delete val="0"/>
        <c:axPos val="l"/>
        <c:majorGridlines/>
        <c:title>
          <c:tx>
            <c:rich>
              <a:bodyPr rot="-5400000" vert="horz"/>
              <a:lstStyle/>
              <a:p>
                <a:pPr>
                  <a:defRPr/>
                </a:pPr>
                <a:r>
                  <a:rPr lang="en-US"/>
                  <a:t>Pitch (deg)</a:t>
                </a:r>
              </a:p>
            </c:rich>
          </c:tx>
          <c:overlay val="0"/>
        </c:title>
        <c:numFmt formatCode="General" sourceLinked="1"/>
        <c:majorTickMark val="out"/>
        <c:minorTickMark val="none"/>
        <c:tickLblPos val="nextTo"/>
        <c:crossAx val="1581102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'Low Brid Wing D-XXXX to D-XXXX'!$AR$35</c:f>
              <c:strCache>
                <c:ptCount val="1"/>
                <c:pt idx="0">
                  <c:v>0.00</c:v>
                </c:pt>
              </c:strCache>
            </c:strRef>
          </c:tx>
          <c:xVal>
            <c:numRef>
              <c:f>'Low Brid Wing D-XXXX to D-XXXX'!$AQ$36:$AQ$41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D-XXXX'!$AR$36:$AR$41</c:f>
              <c:numCache>
                <c:formatCode>General</c:formatCode>
                <c:ptCount val="6"/>
              </c:numCache>
            </c:numRef>
          </c:yVal>
          <c:smooth val="0"/>
        </c:ser>
        <c:ser>
          <c:idx val="1"/>
          <c:order val="1"/>
          <c:tx>
            <c:strRef>
              <c:f>'Low Brid Wing D-XXXX to D-XXXX'!$AS$35</c:f>
              <c:strCache>
                <c:ptCount val="1"/>
                <c:pt idx="0">
                  <c:v>10.00</c:v>
                </c:pt>
              </c:strCache>
            </c:strRef>
          </c:tx>
          <c:xVal>
            <c:numRef>
              <c:f>'Low Brid Wing D-XXXX to D-XXXX'!$AQ$36:$AQ$41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D-XXXX'!$AS$36:$AS$41</c:f>
              <c:numCache>
                <c:formatCode>General</c:formatCode>
                <c:ptCount val="6"/>
              </c:numCache>
            </c:numRef>
          </c:yVal>
          <c:smooth val="0"/>
        </c:ser>
        <c:ser>
          <c:idx val="2"/>
          <c:order val="2"/>
          <c:tx>
            <c:strRef>
              <c:f>'Low Brid Wing D-XXXX to D-XXXX'!$AT$35</c:f>
              <c:strCache>
                <c:ptCount val="1"/>
                <c:pt idx="0">
                  <c:v>20.00</c:v>
                </c:pt>
              </c:strCache>
            </c:strRef>
          </c:tx>
          <c:xVal>
            <c:numRef>
              <c:f>'Low Brid Wing D-XXXX to D-XXXX'!$AQ$36:$AQ$41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D-XXXX'!$AT$36:$AT$41</c:f>
              <c:numCache>
                <c:formatCode>General</c:formatCode>
                <c:ptCount val="6"/>
              </c:numCache>
            </c:numRef>
          </c:yVal>
          <c:smooth val="0"/>
        </c:ser>
        <c:ser>
          <c:idx val="3"/>
          <c:order val="3"/>
          <c:tx>
            <c:strRef>
              <c:f>'Low Brid Wing D-XXXX to D-XXXX'!$AU$35</c:f>
              <c:strCache>
                <c:ptCount val="1"/>
                <c:pt idx="0">
                  <c:v>27.60</c:v>
                </c:pt>
              </c:strCache>
            </c:strRef>
          </c:tx>
          <c:xVal>
            <c:numRef>
              <c:f>'Low Brid Wing D-XXXX to D-XXXX'!$AQ$36:$AQ$41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D-XXXX'!$AU$36:$AU$41</c:f>
              <c:numCache>
                <c:formatCode>General</c:formatCode>
                <c:ptCount val="6"/>
              </c:numCache>
            </c:numRef>
          </c:yVal>
          <c:smooth val="0"/>
        </c:ser>
        <c:ser>
          <c:idx val="7"/>
          <c:order val="4"/>
          <c:tx>
            <c:v>0deg Test</c:v>
          </c:tx>
          <c:xVal>
            <c:numRef>
              <c:f>'Low Brid Wing D-XXXX to D-XXXX'!$AK$36:$AK$38</c:f>
              <c:numCache>
                <c:formatCode>0.00</c:formatCode>
                <c:ptCount val="3"/>
                <c:pt idx="0">
                  <c:v>0.31101503999999996</c:v>
                </c:pt>
                <c:pt idx="1">
                  <c:v>0.62203007999999993</c:v>
                </c:pt>
                <c:pt idx="2">
                  <c:v>0.77753760000000005</c:v>
                </c:pt>
              </c:numCache>
            </c:numRef>
          </c:xVal>
          <c:yVal>
            <c:numRef>
              <c:f>'Low Brid Wing D-XXXX to D-XXXX'!$AL$36:$AL$38</c:f>
              <c:numCache>
                <c:formatCode>General</c:formatCode>
                <c:ptCount val="3"/>
              </c:numCache>
            </c:numRef>
          </c:yVal>
          <c:smooth val="0"/>
        </c:ser>
        <c:ser>
          <c:idx val="4"/>
          <c:order val="5"/>
          <c:tx>
            <c:v>10deg Test</c:v>
          </c:tx>
          <c:xVal>
            <c:numRef>
              <c:f>'Low Brid Wing D-XXXX to D-XXXX'!$AK$36:$AK$38</c:f>
              <c:numCache>
                <c:formatCode>0.00</c:formatCode>
                <c:ptCount val="3"/>
                <c:pt idx="0">
                  <c:v>0.31101503999999996</c:v>
                </c:pt>
                <c:pt idx="1">
                  <c:v>0.62203007999999993</c:v>
                </c:pt>
                <c:pt idx="2">
                  <c:v>0.77753760000000005</c:v>
                </c:pt>
              </c:numCache>
            </c:numRef>
          </c:xVal>
          <c:yVal>
            <c:numRef>
              <c:f>'Low Brid Wing D-XXXX to D-XXXX'!$AM$36:$AM$38</c:f>
              <c:numCache>
                <c:formatCode>General</c:formatCode>
                <c:ptCount val="3"/>
              </c:numCache>
            </c:numRef>
          </c:yVal>
          <c:smooth val="0"/>
        </c:ser>
        <c:ser>
          <c:idx val="5"/>
          <c:order val="6"/>
          <c:tx>
            <c:v>20deg Test</c:v>
          </c:tx>
          <c:xVal>
            <c:numRef>
              <c:f>'Low Brid Wing D-XXXX to D-XXXX'!$AK$36:$AK$38</c:f>
              <c:numCache>
                <c:formatCode>0.00</c:formatCode>
                <c:ptCount val="3"/>
                <c:pt idx="0">
                  <c:v>0.31101503999999996</c:v>
                </c:pt>
                <c:pt idx="1">
                  <c:v>0.62203007999999993</c:v>
                </c:pt>
                <c:pt idx="2">
                  <c:v>0.77753760000000005</c:v>
                </c:pt>
              </c:numCache>
            </c:numRef>
          </c:xVal>
          <c:yVal>
            <c:numRef>
              <c:f>'Low Brid Wing D-XXXX to D-XXXX'!$AN$36:$AN$38</c:f>
              <c:numCache>
                <c:formatCode>General</c:formatCode>
                <c:ptCount val="3"/>
              </c:numCache>
            </c:numRef>
          </c:yVal>
          <c:smooth val="0"/>
        </c:ser>
        <c:ser>
          <c:idx val="6"/>
          <c:order val="7"/>
          <c:tx>
            <c:v>27.6deg Test</c:v>
          </c:tx>
          <c:xVal>
            <c:numRef>
              <c:f>'Low Brid Wing D-XXXX to D-XXXX'!$AK$36:$AK$38</c:f>
              <c:numCache>
                <c:formatCode>0.00</c:formatCode>
                <c:ptCount val="3"/>
                <c:pt idx="0">
                  <c:v>0.31101503999999996</c:v>
                </c:pt>
                <c:pt idx="1">
                  <c:v>0.62203007999999993</c:v>
                </c:pt>
                <c:pt idx="2">
                  <c:v>0.77753760000000005</c:v>
                </c:pt>
              </c:numCache>
            </c:numRef>
          </c:xVal>
          <c:yVal>
            <c:numRef>
              <c:f>'Low Brid Wing D-XXXX to D-XXXX'!$AO$36:$AO$38</c:f>
              <c:numCache>
                <c:formatCode>General</c:formatCode>
                <c:ptCount val="3"/>
              </c:numCache>
            </c:numRef>
          </c:yVal>
          <c:smooth val="0"/>
        </c:ser>
        <c:dLbls>
          <c:showLegendKey val="0"/>
          <c:showVal val="0"/>
          <c:showCatName val="0"/>
          <c:showSerName val="0"/>
          <c:showPercent val="0"/>
          <c:showBubbleSize val="0"/>
        </c:dLbls>
        <c:axId val="160423936"/>
        <c:axId val="160424512"/>
      </c:scatterChart>
      <c:valAx>
        <c:axId val="160423936"/>
        <c:scaling>
          <c:orientation val="minMax"/>
        </c:scaling>
        <c:delete val="0"/>
        <c:axPos val="b"/>
        <c:title>
          <c:tx>
            <c:rich>
              <a:bodyPr/>
              <a:lstStyle/>
              <a:p>
                <a:pPr>
                  <a:defRPr/>
                </a:pPr>
                <a:r>
                  <a:rPr lang="en-US"/>
                  <a:t>Speed (kts)</a:t>
                </a:r>
              </a:p>
            </c:rich>
          </c:tx>
          <c:overlay val="0"/>
        </c:title>
        <c:numFmt formatCode="0.0" sourceLinked="0"/>
        <c:majorTickMark val="out"/>
        <c:minorTickMark val="none"/>
        <c:tickLblPos val="nextTo"/>
        <c:crossAx val="160424512"/>
        <c:crosses val="autoZero"/>
        <c:crossBetween val="midCat"/>
        <c:majorUnit val="0.1"/>
      </c:valAx>
      <c:valAx>
        <c:axId val="160424512"/>
        <c:scaling>
          <c:orientation val="minMax"/>
        </c:scaling>
        <c:delete val="0"/>
        <c:axPos val="l"/>
        <c:majorGridlines/>
        <c:title>
          <c:tx>
            <c:rich>
              <a:bodyPr rot="-5400000" vert="horz"/>
              <a:lstStyle/>
              <a:p>
                <a:pPr>
                  <a:defRPr/>
                </a:pPr>
                <a:r>
                  <a:rPr lang="en-US"/>
                  <a:t>Model Yaw (deg)</a:t>
                </a:r>
              </a:p>
            </c:rich>
          </c:tx>
          <c:overlay val="0"/>
        </c:title>
        <c:numFmt formatCode="General" sourceLinked="1"/>
        <c:majorTickMark val="out"/>
        <c:minorTickMark val="none"/>
        <c:tickLblPos val="nextTo"/>
        <c:crossAx val="1604239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04807347500876"/>
          <c:y val="4.3522644775786011E-2"/>
          <c:w val="0.56128996025253597"/>
          <c:h val="0.75765157014947604"/>
        </c:manualLayout>
      </c:layout>
      <c:scatterChart>
        <c:scatterStyle val="lineMarker"/>
        <c:varyColors val="0"/>
        <c:ser>
          <c:idx val="0"/>
          <c:order val="0"/>
          <c:tx>
            <c:strRef>
              <c:f>'Low Brid Wing D-XXXX to D-XXXX'!$AR$19</c:f>
              <c:strCache>
                <c:ptCount val="1"/>
                <c:pt idx="0">
                  <c:v>0.00</c:v>
                </c:pt>
              </c:strCache>
            </c:strRef>
          </c:tx>
          <c:xVal>
            <c:numRef>
              <c:f>'Low Brid Wing D-XXXX to D-XXXX'!$AQ$20:$AQ$25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D-XXXX'!$AR$20:$AR$25</c:f>
              <c:numCache>
                <c:formatCode>General</c:formatCode>
                <c:ptCount val="6"/>
              </c:numCache>
            </c:numRef>
          </c:yVal>
          <c:smooth val="0"/>
        </c:ser>
        <c:ser>
          <c:idx val="1"/>
          <c:order val="1"/>
          <c:tx>
            <c:strRef>
              <c:f>'Low Brid Wing D-XXXX to D-XXXX'!$AS$19</c:f>
              <c:strCache>
                <c:ptCount val="1"/>
                <c:pt idx="0">
                  <c:v>10.00</c:v>
                </c:pt>
              </c:strCache>
            </c:strRef>
          </c:tx>
          <c:xVal>
            <c:numRef>
              <c:f>'Low Brid Wing D-XXXX to D-XXXX'!$AQ$20:$AQ$25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D-XXXX'!$AS$20:$AS$25</c:f>
              <c:numCache>
                <c:formatCode>General</c:formatCode>
                <c:ptCount val="6"/>
              </c:numCache>
            </c:numRef>
          </c:yVal>
          <c:smooth val="0"/>
        </c:ser>
        <c:ser>
          <c:idx val="2"/>
          <c:order val="2"/>
          <c:tx>
            <c:strRef>
              <c:f>'Low Brid Wing D-XXXX to D-XXXX'!$AT$19</c:f>
              <c:strCache>
                <c:ptCount val="1"/>
                <c:pt idx="0">
                  <c:v>20.00</c:v>
                </c:pt>
              </c:strCache>
            </c:strRef>
          </c:tx>
          <c:xVal>
            <c:numRef>
              <c:f>'Low Brid Wing D-XXXX to D-XXXX'!$AQ$20:$AQ$25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D-XXXX'!$AT$20:$AT$25</c:f>
              <c:numCache>
                <c:formatCode>General</c:formatCode>
                <c:ptCount val="6"/>
              </c:numCache>
            </c:numRef>
          </c:yVal>
          <c:smooth val="0"/>
        </c:ser>
        <c:ser>
          <c:idx val="3"/>
          <c:order val="3"/>
          <c:tx>
            <c:strRef>
              <c:f>'Low Brid Wing D-XXXX to D-XXXX'!$AU$19</c:f>
              <c:strCache>
                <c:ptCount val="1"/>
                <c:pt idx="0">
                  <c:v>27.60</c:v>
                </c:pt>
              </c:strCache>
            </c:strRef>
          </c:tx>
          <c:xVal>
            <c:numRef>
              <c:f>'Low Brid Wing D-XXXX to D-XXXX'!$AQ$20:$AQ$25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D-XXXX'!$AU$20:$AU$25</c:f>
              <c:numCache>
                <c:formatCode>General</c:formatCode>
                <c:ptCount val="6"/>
              </c:numCache>
            </c:numRef>
          </c:yVal>
          <c:smooth val="0"/>
        </c:ser>
        <c:ser>
          <c:idx val="7"/>
          <c:order val="4"/>
          <c:tx>
            <c:v>0deg Test</c:v>
          </c:tx>
          <c:xVal>
            <c:numRef>
              <c:f>'Low Brid Wing D-XXXX to D-XXXX'!$AK$20:$AK$22</c:f>
              <c:numCache>
                <c:formatCode>0.00</c:formatCode>
                <c:ptCount val="3"/>
                <c:pt idx="0">
                  <c:v>0.31101503999999996</c:v>
                </c:pt>
                <c:pt idx="1">
                  <c:v>0.62203007999999993</c:v>
                </c:pt>
                <c:pt idx="2">
                  <c:v>0.77753760000000005</c:v>
                </c:pt>
              </c:numCache>
            </c:numRef>
          </c:xVal>
          <c:yVal>
            <c:numRef>
              <c:f>'Low Brid Wing D-XXXX to D-XXXX'!$AL$20:$AL$22</c:f>
              <c:numCache>
                <c:formatCode>General</c:formatCode>
                <c:ptCount val="3"/>
              </c:numCache>
            </c:numRef>
          </c:yVal>
          <c:smooth val="0"/>
        </c:ser>
        <c:ser>
          <c:idx val="4"/>
          <c:order val="5"/>
          <c:tx>
            <c:v>10deg Test</c:v>
          </c:tx>
          <c:xVal>
            <c:numRef>
              <c:f>'Low Brid Wing D-XXXX to D-XXXX'!$AK$20:$AK$22</c:f>
              <c:numCache>
                <c:formatCode>0.00</c:formatCode>
                <c:ptCount val="3"/>
                <c:pt idx="0">
                  <c:v>0.31101503999999996</c:v>
                </c:pt>
                <c:pt idx="1">
                  <c:v>0.62203007999999993</c:v>
                </c:pt>
                <c:pt idx="2">
                  <c:v>0.77753760000000005</c:v>
                </c:pt>
              </c:numCache>
            </c:numRef>
          </c:xVal>
          <c:yVal>
            <c:numRef>
              <c:f>'Low Brid Wing D-XXXX to D-XXXX'!$AM$20:$AM$22</c:f>
              <c:numCache>
                <c:formatCode>General</c:formatCode>
                <c:ptCount val="3"/>
              </c:numCache>
            </c:numRef>
          </c:yVal>
          <c:smooth val="0"/>
        </c:ser>
        <c:ser>
          <c:idx val="5"/>
          <c:order val="6"/>
          <c:tx>
            <c:v>20deg Test</c:v>
          </c:tx>
          <c:xVal>
            <c:numRef>
              <c:f>'Low Brid Wing D-XXXX to D-XXXX'!$AK$20:$AK$22</c:f>
              <c:numCache>
                <c:formatCode>0.00</c:formatCode>
                <c:ptCount val="3"/>
                <c:pt idx="0">
                  <c:v>0.31101503999999996</c:v>
                </c:pt>
                <c:pt idx="1">
                  <c:v>0.62203007999999993</c:v>
                </c:pt>
                <c:pt idx="2">
                  <c:v>0.77753760000000005</c:v>
                </c:pt>
              </c:numCache>
            </c:numRef>
          </c:xVal>
          <c:yVal>
            <c:numRef>
              <c:f>'Low Brid Wing D-XXXX to D-XXXX'!$AN$20:$AN$22</c:f>
              <c:numCache>
                <c:formatCode>General</c:formatCode>
                <c:ptCount val="3"/>
              </c:numCache>
            </c:numRef>
          </c:yVal>
          <c:smooth val="0"/>
        </c:ser>
        <c:ser>
          <c:idx val="6"/>
          <c:order val="7"/>
          <c:tx>
            <c:v>27.6deg Test</c:v>
          </c:tx>
          <c:xVal>
            <c:numRef>
              <c:f>'Low Brid Wing D-XXXX to D-XXXX'!$AK$20:$AK$22</c:f>
              <c:numCache>
                <c:formatCode>0.00</c:formatCode>
                <c:ptCount val="3"/>
                <c:pt idx="0">
                  <c:v>0.31101503999999996</c:v>
                </c:pt>
                <c:pt idx="1">
                  <c:v>0.62203007999999993</c:v>
                </c:pt>
                <c:pt idx="2">
                  <c:v>0.77753760000000005</c:v>
                </c:pt>
              </c:numCache>
            </c:numRef>
          </c:xVal>
          <c:yVal>
            <c:numRef>
              <c:f>'Low Brid Wing D-XXXX to D-XXXX'!$AO$20:$AO$22</c:f>
              <c:numCache>
                <c:formatCode>General</c:formatCode>
                <c:ptCount val="3"/>
              </c:numCache>
            </c:numRef>
          </c:yVal>
          <c:smooth val="0"/>
        </c:ser>
        <c:dLbls>
          <c:showLegendKey val="0"/>
          <c:showVal val="0"/>
          <c:showCatName val="0"/>
          <c:showSerName val="0"/>
          <c:showPercent val="0"/>
          <c:showBubbleSize val="0"/>
        </c:dLbls>
        <c:axId val="160426816"/>
        <c:axId val="160427392"/>
      </c:scatterChart>
      <c:valAx>
        <c:axId val="160426816"/>
        <c:scaling>
          <c:orientation val="minMax"/>
        </c:scaling>
        <c:delete val="0"/>
        <c:axPos val="t"/>
        <c:title>
          <c:tx>
            <c:rich>
              <a:bodyPr/>
              <a:lstStyle/>
              <a:p>
                <a:pPr>
                  <a:defRPr/>
                </a:pPr>
                <a:r>
                  <a:rPr lang="en-US"/>
                  <a:t>Speed (kts)</a:t>
                </a:r>
              </a:p>
            </c:rich>
          </c:tx>
          <c:layout>
            <c:manualLayout>
              <c:xMode val="edge"/>
              <c:yMode val="edge"/>
              <c:x val="0.40156564231740244"/>
              <c:y val="0.8936170212765957"/>
            </c:manualLayout>
          </c:layout>
          <c:overlay val="0"/>
        </c:title>
        <c:numFmt formatCode="0.0" sourceLinked="0"/>
        <c:majorTickMark val="out"/>
        <c:minorTickMark val="none"/>
        <c:tickLblPos val="high"/>
        <c:crossAx val="160427392"/>
        <c:crosses val="autoZero"/>
        <c:crossBetween val="midCat"/>
        <c:majorUnit val="0.1"/>
      </c:valAx>
      <c:valAx>
        <c:axId val="160427392"/>
        <c:scaling>
          <c:orientation val="maxMin"/>
        </c:scaling>
        <c:delete val="0"/>
        <c:axPos val="l"/>
        <c:majorGridlines/>
        <c:title>
          <c:tx>
            <c:rich>
              <a:bodyPr rot="-5400000" vert="horz"/>
              <a:lstStyle/>
              <a:p>
                <a:pPr>
                  <a:defRPr/>
                </a:pPr>
                <a:r>
                  <a:rPr lang="en-US"/>
                  <a:t>Roll (deg)</a:t>
                </a:r>
              </a:p>
            </c:rich>
          </c:tx>
          <c:overlay val="0"/>
        </c:title>
        <c:numFmt formatCode="General" sourceLinked="1"/>
        <c:majorTickMark val="out"/>
        <c:minorTickMark val="none"/>
        <c:tickLblPos val="nextTo"/>
        <c:crossAx val="160426816"/>
        <c:crossesAt val="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'Low Brid Wing D-XXXX to D-XXXX'!$AR$3</c:f>
              <c:strCache>
                <c:ptCount val="1"/>
                <c:pt idx="0">
                  <c:v>0.00</c:v>
                </c:pt>
              </c:strCache>
            </c:strRef>
          </c:tx>
          <c:xVal>
            <c:numRef>
              <c:f>'Low Brid Wing D-XXXX to D-XXXX'!$AQ$4:$AQ$9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D-XXXX'!$AR$4:$AR$9</c:f>
              <c:numCache>
                <c:formatCode>0.00</c:formatCode>
                <c:ptCount val="6"/>
              </c:numCache>
            </c:numRef>
          </c:yVal>
          <c:smooth val="0"/>
        </c:ser>
        <c:ser>
          <c:idx val="1"/>
          <c:order val="1"/>
          <c:tx>
            <c:strRef>
              <c:f>'Low Brid Wing D-XXXX to D-XXXX'!$AS$3</c:f>
              <c:strCache>
                <c:ptCount val="1"/>
                <c:pt idx="0">
                  <c:v>10.00</c:v>
                </c:pt>
              </c:strCache>
            </c:strRef>
          </c:tx>
          <c:xVal>
            <c:numRef>
              <c:f>'Low Brid Wing D-XXXX to D-XXXX'!$AQ$4:$AQ$9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D-XXXX'!$AS$4:$AS$9</c:f>
              <c:numCache>
                <c:formatCode>General</c:formatCode>
                <c:ptCount val="6"/>
              </c:numCache>
            </c:numRef>
          </c:yVal>
          <c:smooth val="0"/>
        </c:ser>
        <c:ser>
          <c:idx val="2"/>
          <c:order val="2"/>
          <c:tx>
            <c:strRef>
              <c:f>'Low Brid Wing D-XXXX to D-XXXX'!$AT$3</c:f>
              <c:strCache>
                <c:ptCount val="1"/>
                <c:pt idx="0">
                  <c:v>20.00</c:v>
                </c:pt>
              </c:strCache>
            </c:strRef>
          </c:tx>
          <c:xVal>
            <c:numRef>
              <c:f>'Low Brid Wing D-XXXX to D-XXXX'!$AQ$4:$AQ$9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D-XXXX'!$AT$4:$AT$9</c:f>
              <c:numCache>
                <c:formatCode>General</c:formatCode>
                <c:ptCount val="6"/>
              </c:numCache>
            </c:numRef>
          </c:yVal>
          <c:smooth val="0"/>
        </c:ser>
        <c:ser>
          <c:idx val="3"/>
          <c:order val="3"/>
          <c:tx>
            <c:strRef>
              <c:f>'Low Brid Wing D-XXXX to D-XXXX'!$AU$3</c:f>
              <c:strCache>
                <c:ptCount val="1"/>
                <c:pt idx="0">
                  <c:v>27.60</c:v>
                </c:pt>
              </c:strCache>
            </c:strRef>
          </c:tx>
          <c:xVal>
            <c:numRef>
              <c:f>'Low Brid Wing D-XXXX to D-XXXX'!$AQ$4:$AQ$9</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Brid Wing D-XXXX to D-XXXX'!$AU$4:$AU$9</c:f>
              <c:numCache>
                <c:formatCode>General</c:formatCode>
                <c:ptCount val="6"/>
              </c:numCache>
            </c:numRef>
          </c:yVal>
          <c:smooth val="0"/>
        </c:ser>
        <c:ser>
          <c:idx val="7"/>
          <c:order val="4"/>
          <c:tx>
            <c:v>0deg Test</c:v>
          </c:tx>
          <c:xVal>
            <c:numRef>
              <c:f>'Low Brid Wing D-XXXX to D-XXXX'!$AK$4:$AK$6</c:f>
              <c:numCache>
                <c:formatCode>0.00</c:formatCode>
                <c:ptCount val="3"/>
                <c:pt idx="0">
                  <c:v>0.31101503999999996</c:v>
                </c:pt>
                <c:pt idx="1">
                  <c:v>0.62203007999999993</c:v>
                </c:pt>
                <c:pt idx="2">
                  <c:v>0.77753760000000005</c:v>
                </c:pt>
              </c:numCache>
            </c:numRef>
          </c:xVal>
          <c:yVal>
            <c:numRef>
              <c:f>'Low Brid Wing D-XXXX to D-XXXX'!$AL$4:$AL$6</c:f>
              <c:numCache>
                <c:formatCode>General</c:formatCode>
                <c:ptCount val="3"/>
              </c:numCache>
            </c:numRef>
          </c:yVal>
          <c:smooth val="0"/>
        </c:ser>
        <c:ser>
          <c:idx val="4"/>
          <c:order val="5"/>
          <c:tx>
            <c:v>10deg Test</c:v>
          </c:tx>
          <c:xVal>
            <c:numRef>
              <c:f>'Low Brid Wing D-XXXX to D-XXXX'!$AK$4:$AK$6</c:f>
              <c:numCache>
                <c:formatCode>0.00</c:formatCode>
                <c:ptCount val="3"/>
                <c:pt idx="0">
                  <c:v>0.31101503999999996</c:v>
                </c:pt>
                <c:pt idx="1">
                  <c:v>0.62203007999999993</c:v>
                </c:pt>
                <c:pt idx="2">
                  <c:v>0.77753760000000005</c:v>
                </c:pt>
              </c:numCache>
            </c:numRef>
          </c:xVal>
          <c:yVal>
            <c:numRef>
              <c:f>'Low Brid Wing D-XXXX to D-XXXX'!$AM$4:$AM$6</c:f>
              <c:numCache>
                <c:formatCode>General</c:formatCode>
                <c:ptCount val="3"/>
              </c:numCache>
            </c:numRef>
          </c:yVal>
          <c:smooth val="0"/>
        </c:ser>
        <c:ser>
          <c:idx val="5"/>
          <c:order val="6"/>
          <c:tx>
            <c:v>20deg Test</c:v>
          </c:tx>
          <c:xVal>
            <c:numRef>
              <c:f>'Low Brid Wing D-XXXX to D-XXXX'!$AK$4:$AK$6</c:f>
              <c:numCache>
                <c:formatCode>0.00</c:formatCode>
                <c:ptCount val="3"/>
                <c:pt idx="0">
                  <c:v>0.31101503999999996</c:v>
                </c:pt>
                <c:pt idx="1">
                  <c:v>0.62203007999999993</c:v>
                </c:pt>
                <c:pt idx="2">
                  <c:v>0.77753760000000005</c:v>
                </c:pt>
              </c:numCache>
            </c:numRef>
          </c:xVal>
          <c:yVal>
            <c:numRef>
              <c:f>'Low Brid Wing D-XXXX to D-XXXX'!$AN$4:$AN$6</c:f>
              <c:numCache>
                <c:formatCode>General</c:formatCode>
                <c:ptCount val="3"/>
              </c:numCache>
            </c:numRef>
          </c:yVal>
          <c:smooth val="0"/>
        </c:ser>
        <c:ser>
          <c:idx val="6"/>
          <c:order val="7"/>
          <c:tx>
            <c:v>27.6deg Test</c:v>
          </c:tx>
          <c:xVal>
            <c:numRef>
              <c:f>'Low Brid Wing D-XXXX to D-XXXX'!$AK$4:$AK$6</c:f>
              <c:numCache>
                <c:formatCode>0.00</c:formatCode>
                <c:ptCount val="3"/>
                <c:pt idx="0">
                  <c:v>0.31101503999999996</c:v>
                </c:pt>
                <c:pt idx="1">
                  <c:v>0.62203007999999993</c:v>
                </c:pt>
                <c:pt idx="2">
                  <c:v>0.77753760000000005</c:v>
                </c:pt>
              </c:numCache>
            </c:numRef>
          </c:xVal>
          <c:yVal>
            <c:numRef>
              <c:f>'Low Brid Wing D-XXXX to D-XXXX'!$AO$4:$AO$6</c:f>
              <c:numCache>
                <c:formatCode>General</c:formatCode>
                <c:ptCount val="3"/>
              </c:numCache>
            </c:numRef>
          </c:yVal>
          <c:smooth val="0"/>
        </c:ser>
        <c:dLbls>
          <c:showLegendKey val="0"/>
          <c:showVal val="0"/>
          <c:showCatName val="0"/>
          <c:showSerName val="0"/>
          <c:showPercent val="0"/>
          <c:showBubbleSize val="0"/>
        </c:dLbls>
        <c:axId val="160429696"/>
        <c:axId val="160430272"/>
      </c:scatterChart>
      <c:valAx>
        <c:axId val="160429696"/>
        <c:scaling>
          <c:orientation val="minMax"/>
        </c:scaling>
        <c:delete val="0"/>
        <c:axPos val="t"/>
        <c:title>
          <c:tx>
            <c:rich>
              <a:bodyPr/>
              <a:lstStyle/>
              <a:p>
                <a:pPr>
                  <a:defRPr/>
                </a:pPr>
                <a:r>
                  <a:rPr lang="en-US"/>
                  <a:t>Speed (kts)</a:t>
                </a:r>
              </a:p>
            </c:rich>
          </c:tx>
          <c:overlay val="0"/>
        </c:title>
        <c:numFmt formatCode="0.0" sourceLinked="0"/>
        <c:majorTickMark val="out"/>
        <c:minorTickMark val="none"/>
        <c:tickLblPos val="nextTo"/>
        <c:crossAx val="160430272"/>
        <c:crosses val="autoZero"/>
        <c:crossBetween val="midCat"/>
        <c:majorUnit val="0.1"/>
      </c:valAx>
      <c:valAx>
        <c:axId val="160430272"/>
        <c:scaling>
          <c:orientation val="maxMin"/>
        </c:scaling>
        <c:delete val="0"/>
        <c:axPos val="l"/>
        <c:majorGridlines/>
        <c:title>
          <c:tx>
            <c:rich>
              <a:bodyPr rot="-5400000" vert="horz"/>
              <a:lstStyle/>
              <a:p>
                <a:pPr>
                  <a:defRPr/>
                </a:pPr>
                <a:r>
                  <a:rPr lang="en-US"/>
                  <a:t>Depth (ft)</a:t>
                </a:r>
              </a:p>
            </c:rich>
          </c:tx>
          <c:overlay val="0"/>
        </c:title>
        <c:numFmt formatCode="0.00" sourceLinked="1"/>
        <c:majorTickMark val="out"/>
        <c:minorTickMark val="none"/>
        <c:tickLblPos val="nextTo"/>
        <c:crossAx val="1604296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'Static Press P D-0001 to D-0015'!$C$2</c:f>
              <c:strCache>
                <c:ptCount val="1"/>
                <c:pt idx="0">
                  <c:v>Depth (ft)</c:v>
                </c:pt>
              </c:strCache>
            </c:strRef>
          </c:tx>
          <c:marker>
            <c:symbol val="none"/>
          </c:marker>
          <c:xVal>
            <c:numRef>
              <c:f>'Static Press P D-0001 to D-0015'!$B$35:$B$41</c:f>
              <c:numCache>
                <c:formatCode>General</c:formatCode>
                <c:ptCount val="7"/>
                <c:pt idx="0">
                  <c:v>0</c:v>
                </c:pt>
                <c:pt idx="1">
                  <c:v>10</c:v>
                </c:pt>
                <c:pt idx="2">
                  <c:v>20</c:v>
                </c:pt>
                <c:pt idx="3">
                  <c:v>27.6</c:v>
                </c:pt>
              </c:numCache>
            </c:numRef>
          </c:xVal>
          <c:yVal>
            <c:numRef>
              <c:f>'Static Press P D-0001 to D-0015'!$C$35:$C$41</c:f>
              <c:numCache>
                <c:formatCode>General</c:formatCode>
                <c:ptCount val="7"/>
              </c:numCache>
            </c:numRef>
          </c:yVal>
          <c:smooth val="1"/>
        </c:ser>
        <c:dLbls>
          <c:showLegendKey val="0"/>
          <c:showVal val="0"/>
          <c:showCatName val="0"/>
          <c:showSerName val="0"/>
          <c:showPercent val="0"/>
          <c:showBubbleSize val="0"/>
        </c:dLbls>
        <c:axId val="312933120"/>
        <c:axId val="312933696"/>
      </c:scatterChart>
      <c:valAx>
        <c:axId val="312933120"/>
        <c:scaling>
          <c:orientation val="minMax"/>
        </c:scaling>
        <c:delete val="0"/>
        <c:axPos val="b"/>
        <c:title>
          <c:tx>
            <c:rich>
              <a:bodyPr/>
              <a:lstStyle/>
              <a:p>
                <a:pPr>
                  <a:defRPr/>
                </a:pPr>
                <a:r>
                  <a:rPr lang="en-US"/>
                  <a:t>Yaw (deg)</a:t>
                </a:r>
              </a:p>
            </c:rich>
          </c:tx>
          <c:layout/>
          <c:overlay val="0"/>
        </c:title>
        <c:numFmt formatCode="General" sourceLinked="1"/>
        <c:majorTickMark val="out"/>
        <c:minorTickMark val="none"/>
        <c:tickLblPos val="nextTo"/>
        <c:crossAx val="312933696"/>
        <c:crosses val="autoZero"/>
        <c:crossBetween val="midCat"/>
      </c:valAx>
      <c:valAx>
        <c:axId val="312933696"/>
        <c:scaling>
          <c:orientation val="minMax"/>
        </c:scaling>
        <c:delete val="0"/>
        <c:axPos val="l"/>
        <c:majorGridlines/>
        <c:title>
          <c:tx>
            <c:rich>
              <a:bodyPr rot="-5400000" vert="horz"/>
              <a:lstStyle/>
              <a:p>
                <a:pPr>
                  <a:defRPr/>
                </a:pPr>
                <a:r>
                  <a:rPr lang="en-US"/>
                  <a:t>Depth (ft)</a:t>
                </a:r>
              </a:p>
            </c:rich>
          </c:tx>
          <c:layout/>
          <c:overlay val="0"/>
        </c:title>
        <c:numFmt formatCode="General" sourceLinked="1"/>
        <c:majorTickMark val="out"/>
        <c:minorTickMark val="none"/>
        <c:tickLblPos val="nextTo"/>
        <c:crossAx val="31293312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57195975503061"/>
          <c:y val="7.50233304170312E-2"/>
          <c:w val="0.83153915135608047"/>
          <c:h val="0.82727981918926796"/>
        </c:manualLayout>
      </c:layout>
      <c:scatterChart>
        <c:scatterStyle val="lineMarker"/>
        <c:varyColors val="0"/>
        <c:ser>
          <c:idx val="0"/>
          <c:order val="0"/>
          <c:tx>
            <c:strRef>
              <c:f>'Static Press F D-0101 to D-0106'!$C$2</c:f>
              <c:strCache>
                <c:ptCount val="1"/>
                <c:pt idx="0">
                  <c:v>Depth (ft)</c:v>
                </c:pt>
              </c:strCache>
            </c:strRef>
          </c:tx>
          <c:xVal>
            <c:numRef>
              <c:f>'Static Press F D-0101 to D-0106'!$B$3:$B$9</c:f>
              <c:numCache>
                <c:formatCode>0.00</c:formatCode>
                <c:ptCount val="7"/>
                <c:pt idx="0">
                  <c:v>0</c:v>
                </c:pt>
                <c:pt idx="1">
                  <c:v>0.15550751999999998</c:v>
                </c:pt>
                <c:pt idx="2">
                  <c:v>0.31101503999999996</c:v>
                </c:pt>
                <c:pt idx="3">
                  <c:v>0.46652255999999998</c:v>
                </c:pt>
                <c:pt idx="4">
                  <c:v>0.62203007999999993</c:v>
                </c:pt>
              </c:numCache>
            </c:numRef>
          </c:xVal>
          <c:yVal>
            <c:numRef>
              <c:f>'Static Press F D-0101 to D-0106'!$C$3:$C$9</c:f>
              <c:numCache>
                <c:formatCode>0.00</c:formatCode>
                <c:ptCount val="7"/>
                <c:pt idx="0">
                  <c:v>5.4</c:v>
                </c:pt>
                <c:pt idx="1">
                  <c:v>5.3</c:v>
                </c:pt>
                <c:pt idx="2">
                  <c:v>5.3</c:v>
                </c:pt>
                <c:pt idx="3">
                  <c:v>5.2</c:v>
                </c:pt>
                <c:pt idx="4">
                  <c:v>5.3</c:v>
                </c:pt>
              </c:numCache>
            </c:numRef>
          </c:yVal>
          <c:smooth val="0"/>
        </c:ser>
        <c:dLbls>
          <c:showLegendKey val="0"/>
          <c:showVal val="0"/>
          <c:showCatName val="0"/>
          <c:showSerName val="0"/>
          <c:showPercent val="0"/>
          <c:showBubbleSize val="0"/>
        </c:dLbls>
        <c:axId val="313885824"/>
        <c:axId val="313886400"/>
      </c:scatterChart>
      <c:valAx>
        <c:axId val="313885824"/>
        <c:scaling>
          <c:orientation val="minMax"/>
        </c:scaling>
        <c:delete val="1"/>
        <c:axPos val="t"/>
        <c:title>
          <c:tx>
            <c:rich>
              <a:bodyPr/>
              <a:lstStyle/>
              <a:p>
                <a:pPr>
                  <a:defRPr sz="1200"/>
                </a:pPr>
                <a:r>
                  <a:rPr lang="en-US" sz="1200"/>
                  <a:t>Flow Speed</a:t>
                </a:r>
              </a:p>
            </c:rich>
          </c:tx>
          <c:layout>
            <c:manualLayout>
              <c:xMode val="edge"/>
              <c:yMode val="edge"/>
              <c:x val="0.4208206474190726"/>
              <c:y val="0.89569444444444446"/>
            </c:manualLayout>
          </c:layout>
          <c:overlay val="0"/>
        </c:title>
        <c:numFmt formatCode="0.00" sourceLinked="1"/>
        <c:majorTickMark val="out"/>
        <c:minorTickMark val="none"/>
        <c:tickLblPos val="nextTo"/>
        <c:crossAx val="313886400"/>
        <c:crosses val="autoZero"/>
        <c:crossBetween val="midCat"/>
      </c:valAx>
      <c:valAx>
        <c:axId val="313886400"/>
        <c:scaling>
          <c:orientation val="maxMin"/>
        </c:scaling>
        <c:delete val="0"/>
        <c:axPos val="l"/>
        <c:majorGridlines/>
        <c:title>
          <c:tx>
            <c:rich>
              <a:bodyPr rot="-5400000" vert="horz"/>
              <a:lstStyle/>
              <a:p>
                <a:pPr>
                  <a:defRPr sz="1200"/>
                </a:pPr>
                <a:r>
                  <a:rPr lang="en-US" sz="1200"/>
                  <a:t>Depth</a:t>
                </a:r>
              </a:p>
            </c:rich>
          </c:tx>
          <c:overlay val="0"/>
        </c:title>
        <c:numFmt formatCode="0.0" sourceLinked="0"/>
        <c:majorTickMark val="out"/>
        <c:minorTickMark val="none"/>
        <c:tickLblPos val="nextTo"/>
        <c:txPr>
          <a:bodyPr/>
          <a:lstStyle/>
          <a:p>
            <a:pPr>
              <a:defRPr sz="1200"/>
            </a:pPr>
            <a:endParaRPr lang="en-US"/>
          </a:p>
        </c:txPr>
        <c:crossAx val="313885824"/>
        <c:crosses val="autoZero"/>
        <c:crossBetween val="midCat"/>
        <c:majorUnit val="0.1"/>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2"/>
          <c:order val="0"/>
          <c:tx>
            <c:v>SS Depth</c:v>
          </c:tx>
          <c:spPr>
            <a:ln>
              <a:solidFill>
                <a:srgbClr val="00B050"/>
              </a:solidFill>
            </a:ln>
          </c:spPr>
          <c:marker>
            <c:symbol val="circle"/>
            <c:size val="4"/>
            <c:spPr>
              <a:solidFill>
                <a:srgbClr val="00B050"/>
              </a:solidFill>
              <a:ln>
                <a:solidFill>
                  <a:srgbClr val="00B050"/>
                </a:solidFill>
              </a:ln>
            </c:spPr>
          </c:marker>
          <c:xVal>
            <c:numRef>
              <c:f>'Low Cen Pipe D-1002 to D-1055'!$K$3:$K$26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'Low Cen Pipe D-1002 to D-1055'!$N$3:$N$26</c:f>
              <c:numCache>
                <c:formatCode>0.00</c:formatCode>
                <c:ptCount val="24"/>
                <c:pt idx="0">
                  <c:v>5.3</c:v>
                </c:pt>
                <c:pt idx="1">
                  <c:v>5.3</c:v>
                </c:pt>
                <c:pt idx="2">
                  <c:v>5.3</c:v>
                </c:pt>
                <c:pt idx="3">
                  <c:v>5.3</c:v>
                </c:pt>
                <c:pt idx="4">
                  <c:v>5.3</c:v>
                </c:pt>
                <c:pt idx="5">
                  <c:v>11.861679790026248</c:v>
                </c:pt>
                <c:pt idx="6">
                  <c:v>14.486351706036746</c:v>
                </c:pt>
              </c:numCache>
            </c:numRef>
          </c:yVal>
          <c:smooth val="0"/>
        </c:ser>
        <c:ser>
          <c:idx val="4"/>
          <c:order val="2"/>
          <c:tx>
            <c:v>DCAB Depth</c:v>
          </c:tx>
          <c:spPr>
            <a:ln>
              <a:solidFill>
                <a:srgbClr val="0070C0"/>
              </a:solidFill>
            </a:ln>
          </c:spPr>
          <c:marker>
            <c:symbol val="circle"/>
            <c:size val="4"/>
            <c:spPr>
              <a:solidFill>
                <a:srgbClr val="0070C0"/>
              </a:solidFill>
              <a:ln>
                <a:solidFill>
                  <a:srgbClr val="0070C0"/>
                </a:solidFill>
              </a:ln>
            </c:spPr>
          </c:marker>
          <c:xVal>
            <c:numRef>
              <c:f>'Low Cen Pipe D-1002 to D-1055'!$S$5:$S$26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0.38876879999999997</c:v>
                </c:pt>
                <c:pt idx="8">
                  <c:v>0.42764567999999992</c:v>
                </c:pt>
                <c:pt idx="9">
                  <c:v>0.46652255999999998</c:v>
                </c:pt>
                <c:pt idx="10">
                  <c:v>0.50539944000000003</c:v>
                </c:pt>
                <c:pt idx="11">
                  <c:v>0.54427632000000004</c:v>
                </c:pt>
                <c:pt idx="12">
                  <c:v>0.58315320000000004</c:v>
                </c:pt>
                <c:pt idx="13">
                  <c:v>0.62203008000000004</c:v>
                </c:pt>
                <c:pt idx="14">
                  <c:v>0.66090696000000015</c:v>
                </c:pt>
                <c:pt idx="15">
                  <c:v>0.69978384000000016</c:v>
                </c:pt>
                <c:pt idx="16">
                  <c:v>0.73866072000000016</c:v>
                </c:pt>
                <c:pt idx="17">
                  <c:v>0.77753760000000016</c:v>
                </c:pt>
                <c:pt idx="18">
                  <c:v>0.81641448000000016</c:v>
                </c:pt>
                <c:pt idx="19">
                  <c:v>0.85529136000000017</c:v>
                </c:pt>
                <c:pt idx="20">
                  <c:v>0.89416824000000017</c:v>
                </c:pt>
                <c:pt idx="21">
                  <c:v>0.93304512000000028</c:v>
                </c:pt>
              </c:numCache>
            </c:numRef>
          </c:xVal>
          <c:yVal>
            <c:numRef>
              <c:f>'Low Cen Pipe D-1002 to D-1055'!$V$5:$V$26</c:f>
              <c:numCache>
                <c:formatCode>0.00</c:formatCode>
                <c:ptCount val="22"/>
                <c:pt idx="0">
                  <c:v>5.1879999999999962</c:v>
                </c:pt>
                <c:pt idx="1">
                  <c:v>5.1879999999999962</c:v>
                </c:pt>
                <c:pt idx="2">
                  <c:v>5.1999999999999966</c:v>
                </c:pt>
                <c:pt idx="3">
                  <c:v>5.2119999999999953</c:v>
                </c:pt>
                <c:pt idx="4">
                  <c:v>5.2199999999999962</c:v>
                </c:pt>
                <c:pt idx="5">
                  <c:v>5.2307999999999959</c:v>
                </c:pt>
                <c:pt idx="6">
                  <c:v>5.2399999999999975</c:v>
                </c:pt>
                <c:pt idx="7">
                  <c:v>5.2479999999999967</c:v>
                </c:pt>
                <c:pt idx="8">
                  <c:v>5.2559999999999958</c:v>
                </c:pt>
                <c:pt idx="9">
                  <c:v>5.2639999999999949</c:v>
                </c:pt>
                <c:pt idx="10">
                  <c:v>5.2719999999999958</c:v>
                </c:pt>
                <c:pt idx="11">
                  <c:v>5.2839999999999963</c:v>
                </c:pt>
                <c:pt idx="12">
                  <c:v>5.2839999999999963</c:v>
                </c:pt>
                <c:pt idx="13">
                  <c:v>5.419999999999999</c:v>
                </c:pt>
                <c:pt idx="14">
                  <c:v>6.0879999999999947</c:v>
                </c:pt>
                <c:pt idx="15">
                  <c:v>7.8799999999999963</c:v>
                </c:pt>
                <c:pt idx="16">
                  <c:v>9.8759999999999977</c:v>
                </c:pt>
                <c:pt idx="17">
                  <c:v>11.743999999999998</c:v>
                </c:pt>
                <c:pt idx="18">
                  <c:v>13.471999999999994</c:v>
                </c:pt>
                <c:pt idx="19">
                  <c:v>15.047999999999998</c:v>
                </c:pt>
                <c:pt idx="20">
                  <c:v>16.503999999999998</c:v>
                </c:pt>
                <c:pt idx="21">
                  <c:v>17.855999999999998</c:v>
                </c:pt>
              </c:numCache>
            </c:numRef>
          </c:yVal>
          <c:smooth val="0"/>
        </c:ser>
        <c:ser>
          <c:idx val="0"/>
          <c:order val="4"/>
          <c:tx>
            <c:v>Test Depth</c:v>
          </c:tx>
          <c:spPr>
            <a:ln>
              <a:solidFill>
                <a:schemeClr val="tx1"/>
              </a:solidFill>
            </a:ln>
          </c:spPr>
          <c:marker>
            <c:symbol val="circle"/>
            <c:size val="4"/>
            <c:spPr>
              <a:solidFill>
                <a:schemeClr val="tx1"/>
              </a:solidFill>
              <a:ln>
                <a:solidFill>
                  <a:schemeClr val="tx1"/>
                </a:solidFill>
              </a:ln>
            </c:spPr>
          </c:marker>
          <c:xVal>
            <c:numRef>
              <c:f>'Low Cen Pipe D-1002 to D-1055'!$B$3:$B$26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0.38876880000000003</c:v>
                </c:pt>
                <c:pt idx="10">
                  <c:v>0.42764568000000003</c:v>
                </c:pt>
                <c:pt idx="11">
                  <c:v>0.46652255999999998</c:v>
                </c:pt>
                <c:pt idx="12">
                  <c:v>0.50539944000000003</c:v>
                </c:pt>
                <c:pt idx="13">
                  <c:v>0.54427631999999992</c:v>
                </c:pt>
                <c:pt idx="14">
                  <c:v>0.58315319999999993</c:v>
                </c:pt>
                <c:pt idx="15">
                  <c:v>0.62203007999999993</c:v>
                </c:pt>
                <c:pt idx="16">
                  <c:v>0.66090695999999993</c:v>
                </c:pt>
                <c:pt idx="17">
                  <c:v>0.69978383999999993</c:v>
                </c:pt>
                <c:pt idx="18">
                  <c:v>0.73866071999999994</c:v>
                </c:pt>
                <c:pt idx="19">
                  <c:v>0.77753760000000005</c:v>
                </c:pt>
                <c:pt idx="20">
                  <c:v>0.81641448000000005</c:v>
                </c:pt>
                <c:pt idx="21">
                  <c:v>0.85529136000000006</c:v>
                </c:pt>
              </c:numCache>
            </c:numRef>
          </c:xVal>
          <c:yVal>
            <c:numRef>
              <c:f>'Low Cen Pipe D-1002 to D-1055'!$D$3:$D$26</c:f>
              <c:numCache>
                <c:formatCode>0.00</c:formatCode>
                <c:ptCount val="24"/>
                <c:pt idx="0">
                  <c:v>5.3</c:v>
                </c:pt>
                <c:pt idx="1">
                  <c:v>5.3</c:v>
                </c:pt>
                <c:pt idx="2">
                  <c:v>5.2</c:v>
                </c:pt>
                <c:pt idx="3">
                  <c:v>5.2</c:v>
                </c:pt>
                <c:pt idx="4">
                  <c:v>5.2</c:v>
                </c:pt>
                <c:pt idx="5">
                  <c:v>5.2</c:v>
                </c:pt>
                <c:pt idx="6">
                  <c:v>5.2</c:v>
                </c:pt>
                <c:pt idx="7">
                  <c:v>5.2</c:v>
                </c:pt>
                <c:pt idx="8">
                  <c:v>5.3</c:v>
                </c:pt>
                <c:pt idx="9">
                  <c:v>5.3</c:v>
                </c:pt>
                <c:pt idx="10">
                  <c:v>5.2</c:v>
                </c:pt>
                <c:pt idx="11">
                  <c:v>5.0999999999999996</c:v>
                </c:pt>
                <c:pt idx="12">
                  <c:v>5.2</c:v>
                </c:pt>
                <c:pt idx="13">
                  <c:v>5.2</c:v>
                </c:pt>
                <c:pt idx="14">
                  <c:v>5.3</c:v>
                </c:pt>
                <c:pt idx="15">
                  <c:v>5.5</c:v>
                </c:pt>
                <c:pt idx="16">
                  <c:v>6.8</c:v>
                </c:pt>
                <c:pt idx="17">
                  <c:v>7.5</c:v>
                </c:pt>
                <c:pt idx="18">
                  <c:v>9.3000000000000007</c:v>
                </c:pt>
                <c:pt idx="19">
                  <c:v>11.5</c:v>
                </c:pt>
                <c:pt idx="20">
                  <c:v>13</c:v>
                </c:pt>
                <c:pt idx="21">
                  <c:v>14.3</c:v>
                </c:pt>
              </c:numCache>
            </c:numRef>
          </c:yVal>
          <c:smooth val="1"/>
        </c:ser>
        <c:ser>
          <c:idx val="6"/>
          <c:order val="6"/>
          <c:tx>
            <c:v>Bladed Depth</c:v>
          </c:tx>
          <c:spPr>
            <a:ln>
              <a:solidFill>
                <a:schemeClr val="accent6">
                  <a:lumMod val="75000"/>
                </a:schemeClr>
              </a:solidFill>
            </a:ln>
          </c:spPr>
          <c:marker>
            <c:symbol val="circle"/>
            <c:size val="4"/>
            <c:spPr>
              <a:solidFill>
                <a:schemeClr val="accent6">
                  <a:lumMod val="75000"/>
                </a:schemeClr>
              </a:solidFill>
              <a:ln>
                <a:solidFill>
                  <a:schemeClr val="accent6">
                    <a:lumMod val="75000"/>
                  </a:schemeClr>
                </a:solidFill>
              </a:ln>
            </c:spPr>
          </c:marker>
          <c:xVal>
            <c:numRef>
              <c:f>'Low Cen Pipe D-1002 to D-1055'!$AC$3:$AC$5</c:f>
              <c:numCache>
                <c:formatCode>General</c:formatCode>
                <c:ptCount val="3"/>
                <c:pt idx="0">
                  <c:v>0.31101503999999996</c:v>
                </c:pt>
                <c:pt idx="1">
                  <c:v>0.62203007999999993</c:v>
                </c:pt>
                <c:pt idx="2">
                  <c:v>0.89416823999999995</c:v>
                </c:pt>
              </c:numCache>
            </c:numRef>
          </c:xVal>
          <c:yVal>
            <c:numRef>
              <c:f>'Low Cen Pipe D-1002 to D-1055'!$AD$3:$AD$5</c:f>
              <c:numCache>
                <c:formatCode>General</c:formatCode>
                <c:ptCount val="3"/>
                <c:pt idx="0">
                  <c:v>5.3690199999999999</c:v>
                </c:pt>
                <c:pt idx="1">
                  <c:v>5.4925100000000002</c:v>
                </c:pt>
                <c:pt idx="2">
                  <c:v>16.888200000000001</c:v>
                </c:pt>
              </c:numCache>
            </c:numRef>
          </c:yVal>
          <c:smooth val="0"/>
        </c:ser>
        <c:dLbls>
          <c:showLegendKey val="0"/>
          <c:showVal val="0"/>
          <c:showCatName val="0"/>
          <c:showSerName val="0"/>
          <c:showPercent val="0"/>
          <c:showBubbleSize val="0"/>
        </c:dLbls>
        <c:axId val="314468608"/>
        <c:axId val="314469184"/>
      </c:scatterChart>
      <c:scatterChart>
        <c:scatterStyle val="smoothMarker"/>
        <c:varyColors val="0"/>
        <c:ser>
          <c:idx val="3"/>
          <c:order val="1"/>
          <c:tx>
            <c:v>SS Pitch</c:v>
          </c:tx>
          <c:spPr>
            <a:ln>
              <a:solidFill>
                <a:srgbClr val="00B050"/>
              </a:solidFill>
              <a:prstDash val="sysDash"/>
            </a:ln>
          </c:spPr>
          <c:marker>
            <c:symbol val="none"/>
          </c:marker>
          <c:xVal>
            <c:numRef>
              <c:f>'Low Cen Pipe D-1002 to D-1055'!$K$3:$K$26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'Low Cen Pipe D-1002 to D-1055'!$O$3:$O$26</c:f>
              <c:numCache>
                <c:formatCode>0.00</c:formatCode>
                <c:ptCount val="24"/>
                <c:pt idx="0" formatCode="General">
                  <c:v>0</c:v>
                </c:pt>
                <c:pt idx="1">
                  <c:v>-0.57999999999999996</c:v>
                </c:pt>
                <c:pt idx="2" formatCode="General">
                  <c:v>-1.64</c:v>
                </c:pt>
                <c:pt idx="3">
                  <c:v>-2.56</c:v>
                </c:pt>
                <c:pt idx="4">
                  <c:v>-3.59</c:v>
                </c:pt>
                <c:pt idx="5">
                  <c:v>0.64</c:v>
                </c:pt>
                <c:pt idx="6">
                  <c:v>2.31</c:v>
                </c:pt>
              </c:numCache>
            </c:numRef>
          </c:yVal>
          <c:smooth val="0"/>
        </c:ser>
        <c:ser>
          <c:idx val="5"/>
          <c:order val="3"/>
          <c:tx>
            <c:strRef>
              <c:f>'Low Cen Pipe D-1002 to D-1055'!$W$1</c:f>
              <c:strCache>
                <c:ptCount val="1"/>
                <c:pt idx="0">
                  <c:v>DCAB Pitch</c:v>
                </c:pt>
              </c:strCache>
            </c:strRef>
          </c:tx>
          <c:spPr>
            <a:ln>
              <a:solidFill>
                <a:srgbClr val="0070C0"/>
              </a:solidFill>
              <a:prstDash val="sysDash"/>
            </a:ln>
          </c:spPr>
          <c:marker>
            <c:symbol val="none"/>
          </c:marker>
          <c:xVal>
            <c:numRef>
              <c:f>'Low Cen Pipe D-1002 to D-1055'!$S$3:$S$26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0.38876879999999997</c:v>
                </c:pt>
                <c:pt idx="10">
                  <c:v>0.42764567999999992</c:v>
                </c:pt>
                <c:pt idx="11">
                  <c:v>0.46652255999999998</c:v>
                </c:pt>
                <c:pt idx="12">
                  <c:v>0.50539944000000003</c:v>
                </c:pt>
                <c:pt idx="13">
                  <c:v>0.54427632000000004</c:v>
                </c:pt>
                <c:pt idx="14">
                  <c:v>0.58315320000000004</c:v>
                </c:pt>
                <c:pt idx="15">
                  <c:v>0.62203008000000004</c:v>
                </c:pt>
                <c:pt idx="16">
                  <c:v>0.66090696000000015</c:v>
                </c:pt>
                <c:pt idx="17">
                  <c:v>0.69978384000000016</c:v>
                </c:pt>
                <c:pt idx="18">
                  <c:v>0.73866072000000016</c:v>
                </c:pt>
                <c:pt idx="19">
                  <c:v>0.77753760000000016</c:v>
                </c:pt>
                <c:pt idx="20">
                  <c:v>0.81641448000000016</c:v>
                </c:pt>
                <c:pt idx="21">
                  <c:v>0.85529136000000017</c:v>
                </c:pt>
                <c:pt idx="22">
                  <c:v>0.89416824000000017</c:v>
                </c:pt>
                <c:pt idx="23">
                  <c:v>0.93304512000000028</c:v>
                </c:pt>
              </c:numCache>
            </c:numRef>
          </c:xVal>
          <c:yVal>
            <c:numRef>
              <c:f>'Low Cen Pipe D-1002 to D-1055'!$W$3:$W$26</c:f>
              <c:numCache>
                <c:formatCode>General</c:formatCode>
                <c:ptCount val="24"/>
                <c:pt idx="0">
                  <c:v>0.77700000000000002</c:v>
                </c:pt>
                <c:pt idx="1">
                  <c:v>0.84699999999999998</c:v>
                </c:pt>
                <c:pt idx="2">
                  <c:v>1.9330000000000001</c:v>
                </c:pt>
                <c:pt idx="3">
                  <c:v>1.972</c:v>
                </c:pt>
                <c:pt idx="4">
                  <c:v>1.5720000000000001</c:v>
                </c:pt>
                <c:pt idx="5">
                  <c:v>1.0720000000000001</c:v>
                </c:pt>
                <c:pt idx="6">
                  <c:v>0.55200000000000005</c:v>
                </c:pt>
                <c:pt idx="7">
                  <c:v>0.05</c:v>
                </c:pt>
                <c:pt idx="8">
                  <c:v>-0.42</c:v>
                </c:pt>
                <c:pt idx="9">
                  <c:v>-0.85499999999999998</c:v>
                </c:pt>
                <c:pt idx="10">
                  <c:v>-1.2470000000000001</c:v>
                </c:pt>
                <c:pt idx="11">
                  <c:v>-1.599</c:v>
                </c:pt>
                <c:pt idx="12">
                  <c:v>-1.917</c:v>
                </c:pt>
                <c:pt idx="13">
                  <c:v>-2.1360000000000001</c:v>
                </c:pt>
                <c:pt idx="14">
                  <c:v>-2.452</c:v>
                </c:pt>
                <c:pt idx="15">
                  <c:v>-2.593</c:v>
                </c:pt>
                <c:pt idx="16">
                  <c:v>-2.3420000000000001</c:v>
                </c:pt>
                <c:pt idx="17">
                  <c:v>-1.284</c:v>
                </c:pt>
                <c:pt idx="18">
                  <c:v>-3.3000000000000002E-2</c:v>
                </c:pt>
                <c:pt idx="19">
                  <c:v>1.1830000000000001</c:v>
                </c:pt>
                <c:pt idx="20">
                  <c:v>2.3439999999999999</c:v>
                </c:pt>
                <c:pt idx="21">
                  <c:v>3.44</c:v>
                </c:pt>
                <c:pt idx="22">
                  <c:v>4.4800000000000004</c:v>
                </c:pt>
                <c:pt idx="23">
                  <c:v>5.4720000000000004</c:v>
                </c:pt>
              </c:numCache>
            </c:numRef>
          </c:yVal>
          <c:smooth val="0"/>
        </c:ser>
        <c:ser>
          <c:idx val="1"/>
          <c:order val="5"/>
          <c:tx>
            <c:v>Test Pitch</c:v>
          </c:tx>
          <c:spPr>
            <a:ln>
              <a:solidFill>
                <a:schemeClr val="tx1"/>
              </a:solidFill>
              <a:prstDash val="sysDash"/>
            </a:ln>
          </c:spPr>
          <c:marker>
            <c:symbol val="none"/>
          </c:marker>
          <c:xVal>
            <c:numRef>
              <c:f>'Low Cen Pipe D-1002 to D-1055'!$B$3:$B$26</c:f>
              <c:numCache>
                <c:formatCode>0.00</c:formatCode>
                <c:ptCount val="24"/>
                <c:pt idx="0">
                  <c:v>3.8876879999999996E-2</c:v>
                </c:pt>
                <c:pt idx="1">
                  <c:v>7.7753759999999991E-2</c:v>
                </c:pt>
                <c:pt idx="2">
                  <c:v>0.11663063999999999</c:v>
                </c:pt>
                <c:pt idx="3">
                  <c:v>0.15550751999999998</c:v>
                </c:pt>
                <c:pt idx="4">
                  <c:v>0.19438440000000001</c:v>
                </c:pt>
                <c:pt idx="5">
                  <c:v>0.23326127999999999</c:v>
                </c:pt>
                <c:pt idx="6">
                  <c:v>0.27213815999999996</c:v>
                </c:pt>
                <c:pt idx="7">
                  <c:v>0.31101503999999996</c:v>
                </c:pt>
                <c:pt idx="8">
                  <c:v>0.34989191999999997</c:v>
                </c:pt>
                <c:pt idx="9">
                  <c:v>0.38876880000000003</c:v>
                </c:pt>
                <c:pt idx="10">
                  <c:v>0.42764568000000003</c:v>
                </c:pt>
                <c:pt idx="11">
                  <c:v>0.46652255999999998</c:v>
                </c:pt>
                <c:pt idx="12">
                  <c:v>0.50539944000000003</c:v>
                </c:pt>
                <c:pt idx="13">
                  <c:v>0.54427631999999992</c:v>
                </c:pt>
                <c:pt idx="14">
                  <c:v>0.58315319999999993</c:v>
                </c:pt>
                <c:pt idx="15">
                  <c:v>0.62203007999999993</c:v>
                </c:pt>
                <c:pt idx="16">
                  <c:v>0.66090695999999993</c:v>
                </c:pt>
                <c:pt idx="17">
                  <c:v>0.69978383999999993</c:v>
                </c:pt>
                <c:pt idx="18">
                  <c:v>0.73866071999999994</c:v>
                </c:pt>
                <c:pt idx="19">
                  <c:v>0.77753760000000005</c:v>
                </c:pt>
                <c:pt idx="20">
                  <c:v>0.81641448000000005</c:v>
                </c:pt>
                <c:pt idx="21">
                  <c:v>0.85529136000000006</c:v>
                </c:pt>
              </c:numCache>
            </c:numRef>
          </c:xVal>
          <c:yVal>
            <c:numRef>
              <c:f>'Low Cen Pipe D-1002 to D-1055'!$E$3:$E$26</c:f>
              <c:numCache>
                <c:formatCode>0.00</c:formatCode>
                <c:ptCount val="24"/>
                <c:pt idx="0">
                  <c:v>0.6</c:v>
                </c:pt>
                <c:pt idx="1">
                  <c:v>1.1000000000000001</c:v>
                </c:pt>
                <c:pt idx="2">
                  <c:v>1.6</c:v>
                </c:pt>
                <c:pt idx="3">
                  <c:v>1.7</c:v>
                </c:pt>
                <c:pt idx="4">
                  <c:v>1.4</c:v>
                </c:pt>
                <c:pt idx="5">
                  <c:v>0.9</c:v>
                </c:pt>
                <c:pt idx="6">
                  <c:v>0.5</c:v>
                </c:pt>
                <c:pt idx="7">
                  <c:v>0</c:v>
                </c:pt>
                <c:pt idx="8">
                  <c:v>-0.6</c:v>
                </c:pt>
                <c:pt idx="9">
                  <c:v>-1.1000000000000001</c:v>
                </c:pt>
                <c:pt idx="10">
                  <c:v>-1.28</c:v>
                </c:pt>
                <c:pt idx="11">
                  <c:v>-1.73</c:v>
                </c:pt>
                <c:pt idx="12">
                  <c:v>-2.02</c:v>
                </c:pt>
                <c:pt idx="13">
                  <c:v>-2.38</c:v>
                </c:pt>
                <c:pt idx="14">
                  <c:v>-2.61</c:v>
                </c:pt>
                <c:pt idx="15">
                  <c:v>-2.61</c:v>
                </c:pt>
                <c:pt idx="16">
                  <c:v>-1.86</c:v>
                </c:pt>
                <c:pt idx="17">
                  <c:v>-2</c:v>
                </c:pt>
                <c:pt idx="18">
                  <c:v>-0.6</c:v>
                </c:pt>
                <c:pt idx="19">
                  <c:v>1.1000000000000001</c:v>
                </c:pt>
                <c:pt idx="20">
                  <c:v>2.5</c:v>
                </c:pt>
                <c:pt idx="21">
                  <c:v>3.8</c:v>
                </c:pt>
              </c:numCache>
            </c:numRef>
          </c:yVal>
          <c:smooth val="1"/>
        </c:ser>
        <c:ser>
          <c:idx val="7"/>
          <c:order val="7"/>
          <c:tx>
            <c:v>Bladed Pitch</c:v>
          </c:tx>
          <c:spPr>
            <a:ln>
              <a:solidFill>
                <a:schemeClr val="accent6">
                  <a:lumMod val="75000"/>
                </a:schemeClr>
              </a:solidFill>
              <a:prstDash val="sysDash"/>
            </a:ln>
          </c:spPr>
          <c:marker>
            <c:symbol val="none"/>
          </c:marker>
          <c:dPt>
            <c:idx val="0"/>
            <c:bubble3D val="0"/>
          </c:dPt>
          <c:dPt>
            <c:idx val="1"/>
            <c:bubble3D val="0"/>
          </c:dPt>
          <c:dPt>
            <c:idx val="2"/>
            <c:bubble3D val="0"/>
          </c:dPt>
          <c:xVal>
            <c:numRef>
              <c:f>'Low Cen Pipe D-1002 to D-1055'!$AC$3:$AC$5</c:f>
              <c:numCache>
                <c:formatCode>General</c:formatCode>
                <c:ptCount val="3"/>
                <c:pt idx="0">
                  <c:v>0.31101503999999996</c:v>
                </c:pt>
                <c:pt idx="1">
                  <c:v>0.62203007999999993</c:v>
                </c:pt>
                <c:pt idx="2">
                  <c:v>0.89416823999999995</c:v>
                </c:pt>
              </c:numCache>
            </c:numRef>
          </c:xVal>
          <c:yVal>
            <c:numRef>
              <c:f>'Low Cen Pipe D-1002 to D-1055'!$AE$3:$AE$5</c:f>
              <c:numCache>
                <c:formatCode>General</c:formatCode>
                <c:ptCount val="3"/>
                <c:pt idx="0">
                  <c:v>-1.8970499999999999</c:v>
                </c:pt>
                <c:pt idx="1">
                  <c:v>-3.1680299999999999</c:v>
                </c:pt>
                <c:pt idx="2">
                  <c:v>5.4452100000000003</c:v>
                </c:pt>
              </c:numCache>
            </c:numRef>
          </c:yVal>
          <c:smooth val="0"/>
        </c:ser>
        <c:dLbls>
          <c:showLegendKey val="0"/>
          <c:showVal val="0"/>
          <c:showCatName val="0"/>
          <c:showSerName val="0"/>
          <c:showPercent val="0"/>
          <c:showBubbleSize val="0"/>
        </c:dLbls>
        <c:axId val="314470336"/>
        <c:axId val="314469760"/>
      </c:scatterChart>
      <c:valAx>
        <c:axId val="314468608"/>
        <c:scaling>
          <c:orientation val="minMax"/>
        </c:scaling>
        <c:delete val="0"/>
        <c:axPos val="t"/>
        <c:title>
          <c:tx>
            <c:rich>
              <a:bodyPr/>
              <a:lstStyle/>
              <a:p>
                <a:pPr>
                  <a:defRPr/>
                </a:pPr>
                <a:r>
                  <a:rPr lang="en-US"/>
                  <a:t>Speed (kts)</a:t>
                </a:r>
              </a:p>
            </c:rich>
          </c:tx>
          <c:layout/>
          <c:overlay val="0"/>
        </c:title>
        <c:numFmt formatCode="0.00" sourceLinked="1"/>
        <c:majorTickMark val="out"/>
        <c:minorTickMark val="none"/>
        <c:tickLblPos val="nextTo"/>
        <c:crossAx val="314469184"/>
        <c:crosses val="autoZero"/>
        <c:crossBetween val="midCat"/>
      </c:valAx>
      <c:valAx>
        <c:axId val="314469184"/>
        <c:scaling>
          <c:orientation val="maxMin"/>
        </c:scaling>
        <c:delete val="0"/>
        <c:axPos val="l"/>
        <c:majorGridlines/>
        <c:title>
          <c:tx>
            <c:rich>
              <a:bodyPr rot="-5400000" vert="horz"/>
              <a:lstStyle/>
              <a:p>
                <a:pPr>
                  <a:defRPr/>
                </a:pPr>
                <a:r>
                  <a:rPr lang="en-US"/>
                  <a:t>Depth (ft)</a:t>
                </a:r>
              </a:p>
            </c:rich>
          </c:tx>
          <c:layout/>
          <c:overlay val="0"/>
        </c:title>
        <c:numFmt formatCode="0.0" sourceLinked="0"/>
        <c:majorTickMark val="out"/>
        <c:minorTickMark val="none"/>
        <c:tickLblPos val="nextTo"/>
        <c:crossAx val="314468608"/>
        <c:crosses val="autoZero"/>
        <c:crossBetween val="midCat"/>
      </c:valAx>
      <c:valAx>
        <c:axId val="314469760"/>
        <c:scaling>
          <c:orientation val="minMax"/>
          <c:max val="40"/>
          <c:min val="-6"/>
        </c:scaling>
        <c:delete val="0"/>
        <c:axPos val="r"/>
        <c:title>
          <c:tx>
            <c:rich>
              <a:bodyPr rot="-5400000" vert="horz"/>
              <a:lstStyle/>
              <a:p>
                <a:pPr>
                  <a:defRPr/>
                </a:pPr>
                <a:r>
                  <a:rPr lang="en-US"/>
                  <a:t>Pitch (deg)</a:t>
                </a:r>
              </a:p>
            </c:rich>
          </c:tx>
          <c:layout/>
          <c:overlay val="0"/>
        </c:title>
        <c:numFmt formatCode="General" sourceLinked="1"/>
        <c:majorTickMark val="out"/>
        <c:minorTickMark val="none"/>
        <c:tickLblPos val="nextTo"/>
        <c:crossAx val="314470336"/>
        <c:crosses val="max"/>
        <c:crossBetween val="midCat"/>
        <c:majorUnit val="2"/>
      </c:valAx>
      <c:valAx>
        <c:axId val="314470336"/>
        <c:scaling>
          <c:orientation val="minMax"/>
        </c:scaling>
        <c:delete val="1"/>
        <c:axPos val="b"/>
        <c:numFmt formatCode="0.00" sourceLinked="1"/>
        <c:majorTickMark val="out"/>
        <c:minorTickMark val="none"/>
        <c:tickLblPos val="nextTo"/>
        <c:crossAx val="314469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Test CT</c:v>
          </c:tx>
          <c:marker>
            <c:symbol val="circle"/>
            <c:size val="4"/>
          </c:marker>
          <c:xVal>
            <c:numRef>
              <c:f>'Low Cen Pipe D-1002 to D-1055'!$B$5:$B$26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0.38876880000000003</c:v>
                </c:pt>
                <c:pt idx="8">
                  <c:v>0.42764568000000003</c:v>
                </c:pt>
                <c:pt idx="9">
                  <c:v>0.46652255999999998</c:v>
                </c:pt>
                <c:pt idx="10">
                  <c:v>0.50539944000000003</c:v>
                </c:pt>
                <c:pt idx="11">
                  <c:v>0.54427631999999992</c:v>
                </c:pt>
                <c:pt idx="12">
                  <c:v>0.58315319999999993</c:v>
                </c:pt>
                <c:pt idx="13">
                  <c:v>0.62203007999999993</c:v>
                </c:pt>
                <c:pt idx="14">
                  <c:v>0.66090695999999993</c:v>
                </c:pt>
                <c:pt idx="15">
                  <c:v>0.69978383999999993</c:v>
                </c:pt>
                <c:pt idx="16">
                  <c:v>0.73866071999999994</c:v>
                </c:pt>
                <c:pt idx="17">
                  <c:v>0.77753760000000005</c:v>
                </c:pt>
                <c:pt idx="18">
                  <c:v>0.81641448000000005</c:v>
                </c:pt>
                <c:pt idx="19">
                  <c:v>0.85529136000000006</c:v>
                </c:pt>
              </c:numCache>
            </c:numRef>
          </c:xVal>
          <c:yVal>
            <c:numRef>
              <c:f>'Low Cen Pipe D-1002 to D-1055'!$H$5:$H$26</c:f>
              <c:numCache>
                <c:formatCode>0.00</c:formatCode>
                <c:ptCount val="22"/>
                <c:pt idx="0">
                  <c:v>0.75992588982750187</c:v>
                </c:pt>
                <c:pt idx="1">
                  <c:v>0.86025985496878909</c:v>
                </c:pt>
                <c:pt idx="2">
                  <c:v>0.79678229548413571</c:v>
                </c:pt>
                <c:pt idx="3">
                  <c:v>0.88816338373589288</c:v>
                </c:pt>
                <c:pt idx="4">
                  <c:v>0.90551373249598532</c:v>
                </c:pt>
                <c:pt idx="5">
                  <c:v>0.9510947464872328</c:v>
                </c:pt>
                <c:pt idx="6">
                  <c:v>0.97840458315290868</c:v>
                </c:pt>
                <c:pt idx="7">
                  <c:v>0.97375003707771512</c:v>
                </c:pt>
                <c:pt idx="8">
                  <c:v>0.91355966734737981</c:v>
                </c:pt>
                <c:pt idx="9">
                  <c:v>0.93803352025582276</c:v>
                </c:pt>
                <c:pt idx="10">
                  <c:v>0.95811366257393449</c:v>
                </c:pt>
                <c:pt idx="11">
                  <c:v>0.92863137595566114</c:v>
                </c:pt>
                <c:pt idx="12">
                  <c:v>0.91229103073791606</c:v>
                </c:pt>
                <c:pt idx="13">
                  <c:v>0.92538045734414398</c:v>
                </c:pt>
                <c:pt idx="14">
                  <c:v>0.92827971368980589</c:v>
                </c:pt>
                <c:pt idx="15">
                  <c:v>0.94832418334723656</c:v>
                </c:pt>
                <c:pt idx="16">
                  <c:v>0.92169958687249776</c:v>
                </c:pt>
                <c:pt idx="17">
                  <c:v>0.92779826842720825</c:v>
                </c:pt>
                <c:pt idx="18">
                  <c:v>0.93207236691087447</c:v>
                </c:pt>
                <c:pt idx="19">
                  <c:v>0.91673910934510849</c:v>
                </c:pt>
              </c:numCache>
            </c:numRef>
          </c:yVal>
          <c:smooth val="0"/>
        </c:ser>
        <c:ser>
          <c:idx val="2"/>
          <c:order val="1"/>
          <c:tx>
            <c:v>SS CT</c:v>
          </c:tx>
          <c:marker>
            <c:symbol val="circle"/>
            <c:size val="4"/>
          </c:marker>
          <c:xVal>
            <c:numRef>
              <c:f>'Low Cen Pipe D-1002 to D-1055'!$K$3:$K$26</c:f>
              <c:numCache>
                <c:formatCode>0.00</c:formatCode>
                <c:ptCount val="24"/>
                <c:pt idx="0">
                  <c:v>0</c:v>
                </c:pt>
                <c:pt idx="1">
                  <c:v>0.15550751999999998</c:v>
                </c:pt>
                <c:pt idx="2">
                  <c:v>0.31101503999999996</c:v>
                </c:pt>
                <c:pt idx="3">
                  <c:v>0.46652255999999998</c:v>
                </c:pt>
                <c:pt idx="4">
                  <c:v>0.62203007999999993</c:v>
                </c:pt>
                <c:pt idx="5">
                  <c:v>0.77753760000000005</c:v>
                </c:pt>
                <c:pt idx="6">
                  <c:v>0.93304511999999995</c:v>
                </c:pt>
              </c:numCache>
            </c:numRef>
          </c:xVal>
          <c:yVal>
            <c:numRef>
              <c:f>'Low Cen Pipe D-1002 to D-1055'!$P$3:$P$26</c:f>
              <c:numCache>
                <c:formatCode>General</c:formatCode>
                <c:ptCount val="24"/>
                <c:pt idx="0">
                  <c:v>0.86</c:v>
                </c:pt>
                <c:pt idx="1">
                  <c:v>0.86</c:v>
                </c:pt>
                <c:pt idx="2">
                  <c:v>0.86</c:v>
                </c:pt>
                <c:pt idx="3">
                  <c:v>0.86</c:v>
                </c:pt>
                <c:pt idx="4">
                  <c:v>0.86</c:v>
                </c:pt>
                <c:pt idx="5">
                  <c:v>0.86</c:v>
                </c:pt>
                <c:pt idx="6">
                  <c:v>0.86</c:v>
                </c:pt>
              </c:numCache>
            </c:numRef>
          </c:yVal>
          <c:smooth val="0"/>
        </c:ser>
        <c:ser>
          <c:idx val="4"/>
          <c:order val="2"/>
          <c:tx>
            <c:v>DCAB CT</c:v>
          </c:tx>
          <c:marker>
            <c:symbol val="circle"/>
            <c:size val="4"/>
          </c:marker>
          <c:xVal>
            <c:numRef>
              <c:f>'Low Cen Pipe D-1002 to D-1055'!$S$5:$S$26</c:f>
              <c:numCache>
                <c:formatCode>0.00</c:formatCode>
                <c:ptCount val="22"/>
                <c:pt idx="0">
                  <c:v>0.11663063999999999</c:v>
                </c:pt>
                <c:pt idx="1">
                  <c:v>0.15550751999999998</c:v>
                </c:pt>
                <c:pt idx="2">
                  <c:v>0.19438440000000001</c:v>
                </c:pt>
                <c:pt idx="3">
                  <c:v>0.23326127999999999</c:v>
                </c:pt>
                <c:pt idx="4">
                  <c:v>0.27213815999999996</c:v>
                </c:pt>
                <c:pt idx="5">
                  <c:v>0.31101503999999996</c:v>
                </c:pt>
                <c:pt idx="6">
                  <c:v>0.34989191999999997</c:v>
                </c:pt>
                <c:pt idx="7">
                  <c:v>0.38876879999999997</c:v>
                </c:pt>
                <c:pt idx="8">
                  <c:v>0.42764567999999992</c:v>
                </c:pt>
                <c:pt idx="9">
                  <c:v>0.46652255999999998</c:v>
                </c:pt>
                <c:pt idx="10">
                  <c:v>0.50539944000000003</c:v>
                </c:pt>
                <c:pt idx="11">
                  <c:v>0.54427632000000004</c:v>
                </c:pt>
                <c:pt idx="12">
                  <c:v>0.58315320000000004</c:v>
                </c:pt>
                <c:pt idx="13">
                  <c:v>0.62203008000000004</c:v>
                </c:pt>
                <c:pt idx="14">
                  <c:v>0.66090696000000015</c:v>
                </c:pt>
                <c:pt idx="15">
                  <c:v>0.69978384000000016</c:v>
                </c:pt>
                <c:pt idx="16">
                  <c:v>0.73866072000000016</c:v>
                </c:pt>
                <c:pt idx="17">
                  <c:v>0.77753760000000016</c:v>
                </c:pt>
                <c:pt idx="18">
                  <c:v>0.81641448000000016</c:v>
                </c:pt>
                <c:pt idx="19">
                  <c:v>0.85529136000000017</c:v>
                </c:pt>
                <c:pt idx="20">
                  <c:v>0.89416824000000017</c:v>
                </c:pt>
                <c:pt idx="21">
                  <c:v>0.93304512000000028</c:v>
                </c:pt>
              </c:numCache>
            </c:numRef>
          </c:xVal>
          <c:yVal>
            <c:numRef>
              <c:f>'Low Cen Pipe D-1002 to D-1055'!$Y$5:$Y$26</c:f>
              <c:numCache>
                <c:formatCode>#,##0.00</c:formatCode>
                <c:ptCount val="22"/>
                <c:pt idx="0">
                  <c:v>1.1686657083372405</c:v>
                </c:pt>
                <c:pt idx="1">
                  <c:v>1.0036721189896731</c:v>
                </c:pt>
                <c:pt idx="2">
                  <c:v>0.95131182691692062</c:v>
                </c:pt>
                <c:pt idx="3">
                  <c:v>0.92633598103370784</c:v>
                </c:pt>
                <c:pt idx="4">
                  <c:v>0.91367459213553459</c:v>
                </c:pt>
                <c:pt idx="5">
                  <c:v>0.90559693856516221</c:v>
                </c:pt>
                <c:pt idx="6">
                  <c:v>0.89924698727523689</c:v>
                </c:pt>
                <c:pt idx="7">
                  <c:v>0.89548782303537067</c:v>
                </c:pt>
                <c:pt idx="8">
                  <c:v>0.89165978391385159</c:v>
                </c:pt>
                <c:pt idx="9">
                  <c:v>0.88814058595919798</c:v>
                </c:pt>
                <c:pt idx="10">
                  <c:v>0.88563421547645971</c:v>
                </c:pt>
                <c:pt idx="11">
                  <c:v>0.88205956593664847</c:v>
                </c:pt>
                <c:pt idx="12">
                  <c:v>0.87794675769083785</c:v>
                </c:pt>
                <c:pt idx="13">
                  <c:v>0.873487445600861</c:v>
                </c:pt>
                <c:pt idx="14">
                  <c:v>0.86837009105931051</c:v>
                </c:pt>
                <c:pt idx="15">
                  <c:v>0.86399267426677884</c:v>
                </c:pt>
                <c:pt idx="16">
                  <c:v>0.85953925734881764</c:v>
                </c:pt>
                <c:pt idx="17">
                  <c:v>0.85539729437977285</c:v>
                </c:pt>
                <c:pt idx="18">
                  <c:v>0.85194913096485425</c:v>
                </c:pt>
                <c:pt idx="19">
                  <c:v>0.84854581562027687</c:v>
                </c:pt>
                <c:pt idx="20">
                  <c:v>0.84528570744600962</c:v>
                </c:pt>
                <c:pt idx="21">
                  <c:v>0.8439373592858157</c:v>
                </c:pt>
              </c:numCache>
            </c:numRef>
          </c:yVal>
          <c:smooth val="0"/>
        </c:ser>
        <c:dLbls>
          <c:showLegendKey val="0"/>
          <c:showVal val="0"/>
          <c:showCatName val="0"/>
          <c:showSerName val="0"/>
          <c:showPercent val="0"/>
          <c:showBubbleSize val="0"/>
        </c:dLbls>
        <c:axId val="313892160"/>
        <c:axId val="314466304"/>
      </c:scatterChart>
      <c:valAx>
        <c:axId val="313892160"/>
        <c:scaling>
          <c:orientation val="minMax"/>
        </c:scaling>
        <c:delete val="0"/>
        <c:axPos val="b"/>
        <c:title>
          <c:tx>
            <c:rich>
              <a:bodyPr/>
              <a:lstStyle/>
              <a:p>
                <a:pPr>
                  <a:defRPr/>
                </a:pPr>
                <a:r>
                  <a:rPr lang="en-US"/>
                  <a:t>Speed (kts)</a:t>
                </a:r>
              </a:p>
            </c:rich>
          </c:tx>
          <c:layout/>
          <c:overlay val="0"/>
        </c:title>
        <c:numFmt formatCode="0.00" sourceLinked="1"/>
        <c:majorTickMark val="out"/>
        <c:minorTickMark val="none"/>
        <c:tickLblPos val="nextTo"/>
        <c:crossAx val="314466304"/>
        <c:crosses val="autoZero"/>
        <c:crossBetween val="midCat"/>
      </c:valAx>
      <c:valAx>
        <c:axId val="314466304"/>
        <c:scaling>
          <c:orientation val="minMax"/>
        </c:scaling>
        <c:delete val="0"/>
        <c:axPos val="l"/>
        <c:majorGridlines/>
        <c:title>
          <c:tx>
            <c:rich>
              <a:bodyPr rot="-5400000" vert="horz"/>
              <a:lstStyle/>
              <a:p>
                <a:pPr>
                  <a:defRPr/>
                </a:pPr>
                <a:r>
                  <a:rPr lang="en-US"/>
                  <a:t>Thrust Coefficient (*)</a:t>
                </a:r>
              </a:p>
            </c:rich>
          </c:tx>
          <c:layout/>
          <c:overlay val="0"/>
        </c:title>
        <c:numFmt formatCode="0.00" sourceLinked="1"/>
        <c:majorTickMark val="out"/>
        <c:minorTickMark val="none"/>
        <c:tickLblPos val="nextTo"/>
        <c:crossAx val="3138921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'Low Cen Pipe D-1002 to D-1055'!$AU$51</c:f>
              <c:strCache>
                <c:ptCount val="1"/>
                <c:pt idx="0">
                  <c:v>0.00</c:v>
                </c:pt>
              </c:strCache>
            </c:strRef>
          </c:tx>
          <c:xVal>
            <c:numRef>
              <c:f>'Low Cen Pipe D-1002 to D-1055'!$AT$52:$AT$57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D-1055'!$AU$52:$AU$57</c:f>
              <c:numCache>
                <c:formatCode>General</c:formatCode>
                <c:ptCount val="6"/>
                <c:pt idx="0">
                  <c:v>-2.786</c:v>
                </c:pt>
                <c:pt idx="1">
                  <c:v>-3.984</c:v>
                </c:pt>
                <c:pt idx="2">
                  <c:v>-3.585</c:v>
                </c:pt>
                <c:pt idx="3">
                  <c:v>-2.8580000000000001</c:v>
                </c:pt>
                <c:pt idx="4">
                  <c:v>-1.881</c:v>
                </c:pt>
                <c:pt idx="5">
                  <c:v>3.5830000000000002</c:v>
                </c:pt>
              </c:numCache>
            </c:numRef>
          </c:yVal>
          <c:smooth val="0"/>
        </c:ser>
        <c:ser>
          <c:idx val="1"/>
          <c:order val="1"/>
          <c:tx>
            <c:strRef>
              <c:f>'Low Cen Pipe D-1002 to D-1055'!$AV$51</c:f>
              <c:strCache>
                <c:ptCount val="1"/>
                <c:pt idx="0">
                  <c:v>10.00</c:v>
                </c:pt>
              </c:strCache>
            </c:strRef>
          </c:tx>
          <c:xVal>
            <c:numRef>
              <c:f>'Low Cen Pipe D-1002 to D-1055'!$AT$52:$AT$57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D-1055'!$AV$52:$AV$57</c:f>
              <c:numCache>
                <c:formatCode>General</c:formatCode>
                <c:ptCount val="6"/>
                <c:pt idx="0">
                  <c:v>-2.7669999999999999</c:v>
                </c:pt>
                <c:pt idx="1">
                  <c:v>-3.6859999999999999</c:v>
                </c:pt>
                <c:pt idx="2">
                  <c:v>-3.2629999999999999</c:v>
                </c:pt>
                <c:pt idx="3">
                  <c:v>-2.589</c:v>
                </c:pt>
                <c:pt idx="4">
                  <c:v>-1.712</c:v>
                </c:pt>
                <c:pt idx="5">
                  <c:v>3.399</c:v>
                </c:pt>
              </c:numCache>
            </c:numRef>
          </c:yVal>
          <c:smooth val="0"/>
        </c:ser>
        <c:ser>
          <c:idx val="2"/>
          <c:order val="2"/>
          <c:tx>
            <c:strRef>
              <c:f>'Low Cen Pipe D-1002 to D-1055'!$AW$51</c:f>
              <c:strCache>
                <c:ptCount val="1"/>
                <c:pt idx="0">
                  <c:v>20.00</c:v>
                </c:pt>
              </c:strCache>
            </c:strRef>
          </c:tx>
          <c:xVal>
            <c:numRef>
              <c:f>'Low Cen Pipe D-1002 to D-1055'!$AT$52:$AT$57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D-1055'!$AW$52:$AW$57</c:f>
              <c:numCache>
                <c:formatCode>General</c:formatCode>
                <c:ptCount val="6"/>
                <c:pt idx="0">
                  <c:v>-2.6890000000000001</c:v>
                </c:pt>
                <c:pt idx="1">
                  <c:v>-3.0230000000000001</c:v>
                </c:pt>
                <c:pt idx="2">
                  <c:v>-2.4119999999999999</c:v>
                </c:pt>
                <c:pt idx="3">
                  <c:v>-1.7070000000000001</c:v>
                </c:pt>
                <c:pt idx="4">
                  <c:v>-0.89</c:v>
                </c:pt>
                <c:pt idx="5">
                  <c:v>3.7149999999999999</c:v>
                </c:pt>
              </c:numCache>
            </c:numRef>
          </c:yVal>
          <c:smooth val="0"/>
        </c:ser>
        <c:ser>
          <c:idx val="3"/>
          <c:order val="3"/>
          <c:tx>
            <c:strRef>
              <c:f>'Low Cen Pipe D-1002 to D-1055'!$AX$51</c:f>
              <c:strCache>
                <c:ptCount val="1"/>
                <c:pt idx="0">
                  <c:v>27.60</c:v>
                </c:pt>
              </c:strCache>
            </c:strRef>
          </c:tx>
          <c:xVal>
            <c:numRef>
              <c:f>'Low Cen Pipe D-1002 to D-1055'!$AT$52:$AT$57</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D-1055'!$AX$52:$AX$57</c:f>
              <c:numCache>
                <c:formatCode>General</c:formatCode>
                <c:ptCount val="6"/>
                <c:pt idx="0">
                  <c:v>-2.6139999999999999</c:v>
                </c:pt>
                <c:pt idx="1">
                  <c:v>-2.38</c:v>
                </c:pt>
                <c:pt idx="2">
                  <c:v>-1.74</c:v>
                </c:pt>
                <c:pt idx="3">
                  <c:v>-0.97799999999999998</c:v>
                </c:pt>
                <c:pt idx="4">
                  <c:v>-0.14699999999999999</c:v>
                </c:pt>
                <c:pt idx="5">
                  <c:v>4.181</c:v>
                </c:pt>
              </c:numCache>
            </c:numRef>
          </c:yVal>
          <c:smooth val="0"/>
        </c:ser>
        <c:dLbls>
          <c:showLegendKey val="0"/>
          <c:showVal val="0"/>
          <c:showCatName val="0"/>
          <c:showSerName val="0"/>
          <c:showPercent val="0"/>
          <c:showBubbleSize val="0"/>
        </c:dLbls>
        <c:axId val="313888704"/>
        <c:axId val="313891584"/>
      </c:scatterChart>
      <c:valAx>
        <c:axId val="313888704"/>
        <c:scaling>
          <c:orientation val="minMax"/>
        </c:scaling>
        <c:delete val="0"/>
        <c:axPos val="b"/>
        <c:title>
          <c:tx>
            <c:rich>
              <a:bodyPr/>
              <a:lstStyle/>
              <a:p>
                <a:pPr>
                  <a:defRPr/>
                </a:pPr>
                <a:r>
                  <a:rPr lang="en-US"/>
                  <a:t>Speed (kts)</a:t>
                </a:r>
              </a:p>
            </c:rich>
          </c:tx>
          <c:overlay val="0"/>
        </c:title>
        <c:numFmt formatCode="0.0" sourceLinked="0"/>
        <c:majorTickMark val="out"/>
        <c:minorTickMark val="none"/>
        <c:tickLblPos val="nextTo"/>
        <c:crossAx val="313891584"/>
        <c:crosses val="autoZero"/>
        <c:crossBetween val="midCat"/>
        <c:majorUnit val="0.1"/>
      </c:valAx>
      <c:valAx>
        <c:axId val="313891584"/>
        <c:scaling>
          <c:orientation val="minMax"/>
        </c:scaling>
        <c:delete val="0"/>
        <c:axPos val="l"/>
        <c:majorGridlines/>
        <c:title>
          <c:tx>
            <c:rich>
              <a:bodyPr rot="-5400000" vert="horz"/>
              <a:lstStyle/>
              <a:p>
                <a:pPr>
                  <a:defRPr/>
                </a:pPr>
                <a:r>
                  <a:rPr lang="en-US"/>
                  <a:t>Pitch (deg)</a:t>
                </a:r>
              </a:p>
            </c:rich>
          </c:tx>
          <c:overlay val="0"/>
        </c:title>
        <c:numFmt formatCode="General" sourceLinked="1"/>
        <c:majorTickMark val="out"/>
        <c:minorTickMark val="none"/>
        <c:tickLblPos val="nextTo"/>
        <c:crossAx val="313888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'Low Cen Pipe D-1002 to D-1055'!$AU$35</c:f>
              <c:strCache>
                <c:ptCount val="1"/>
                <c:pt idx="0">
                  <c:v>0.00</c:v>
                </c:pt>
              </c:strCache>
            </c:strRef>
          </c:tx>
          <c:xVal>
            <c:numRef>
              <c:f>'Low Cen Pipe D-1002 to D-1055'!$AT$36:$AT$41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D-1055'!$AU$36:$AU$41</c:f>
              <c:numCache>
                <c:formatCode>General</c:formatCode>
                <c:ptCount val="6"/>
                <c:pt idx="0">
                  <c:v>0</c:v>
                </c:pt>
                <c:pt idx="1">
                  <c:v>0</c:v>
                </c:pt>
                <c:pt idx="2">
                  <c:v>0</c:v>
                </c:pt>
                <c:pt idx="3">
                  <c:v>0</c:v>
                </c:pt>
                <c:pt idx="4">
                  <c:v>0</c:v>
                </c:pt>
                <c:pt idx="5">
                  <c:v>0</c:v>
                </c:pt>
              </c:numCache>
            </c:numRef>
          </c:yVal>
          <c:smooth val="0"/>
        </c:ser>
        <c:ser>
          <c:idx val="1"/>
          <c:order val="1"/>
          <c:tx>
            <c:strRef>
              <c:f>'Low Cen Pipe D-1002 to D-1055'!$AV$35</c:f>
              <c:strCache>
                <c:ptCount val="1"/>
                <c:pt idx="0">
                  <c:v>10.00</c:v>
                </c:pt>
              </c:strCache>
            </c:strRef>
          </c:tx>
          <c:xVal>
            <c:numRef>
              <c:f>'Low Cen Pipe D-1002 to D-1055'!$AT$36:$AT$41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D-1055'!$AV$36:$AV$41</c:f>
              <c:numCache>
                <c:formatCode>General</c:formatCode>
                <c:ptCount val="6"/>
                <c:pt idx="0">
                  <c:v>3.036</c:v>
                </c:pt>
                <c:pt idx="1">
                  <c:v>5.89</c:v>
                </c:pt>
                <c:pt idx="2">
                  <c:v>6.5339999999999998</c:v>
                </c:pt>
                <c:pt idx="3">
                  <c:v>7.1059999999999999</c:v>
                </c:pt>
                <c:pt idx="4">
                  <c:v>7.5490000000000004</c:v>
                </c:pt>
                <c:pt idx="5">
                  <c:v>8.4890000000000008</c:v>
                </c:pt>
              </c:numCache>
            </c:numRef>
          </c:yVal>
          <c:smooth val="0"/>
        </c:ser>
        <c:ser>
          <c:idx val="2"/>
          <c:order val="2"/>
          <c:tx>
            <c:strRef>
              <c:f>'Low Cen Pipe D-1002 to D-1055'!$AW$35</c:f>
              <c:strCache>
                <c:ptCount val="1"/>
                <c:pt idx="0">
                  <c:v>20.00</c:v>
                </c:pt>
              </c:strCache>
            </c:strRef>
          </c:tx>
          <c:xVal>
            <c:numRef>
              <c:f>'Low Cen Pipe D-1002 to D-1055'!$AT$36:$AT$41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D-1055'!$AW$36:$AW$41</c:f>
              <c:numCache>
                <c:formatCode>General</c:formatCode>
                <c:ptCount val="6"/>
                <c:pt idx="0">
                  <c:v>5.6529999999999996</c:v>
                </c:pt>
                <c:pt idx="1">
                  <c:v>10.42</c:v>
                </c:pt>
                <c:pt idx="2">
                  <c:v>11.561999999999999</c:v>
                </c:pt>
                <c:pt idx="3">
                  <c:v>12.45</c:v>
                </c:pt>
                <c:pt idx="4">
                  <c:v>13.214</c:v>
                </c:pt>
                <c:pt idx="5">
                  <c:v>15.266</c:v>
                </c:pt>
              </c:numCache>
            </c:numRef>
          </c:yVal>
          <c:smooth val="0"/>
        </c:ser>
        <c:ser>
          <c:idx val="3"/>
          <c:order val="3"/>
          <c:tx>
            <c:strRef>
              <c:f>'Low Cen Pipe D-1002 to D-1055'!$AX$35</c:f>
              <c:strCache>
                <c:ptCount val="1"/>
                <c:pt idx="0">
                  <c:v>27.60</c:v>
                </c:pt>
              </c:strCache>
            </c:strRef>
          </c:tx>
          <c:xVal>
            <c:numRef>
              <c:f>'Low Cen Pipe D-1002 to D-1055'!$AT$36:$AT$41</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D-1055'!$AX$36:$AX$41</c:f>
              <c:numCache>
                <c:formatCode>General</c:formatCode>
                <c:ptCount val="6"/>
                <c:pt idx="0">
                  <c:v>7.194</c:v>
                </c:pt>
                <c:pt idx="1">
                  <c:v>13.218999999999999</c:v>
                </c:pt>
                <c:pt idx="2">
                  <c:v>14.228</c:v>
                </c:pt>
                <c:pt idx="3">
                  <c:v>15.105</c:v>
                </c:pt>
                <c:pt idx="4">
                  <c:v>15.827</c:v>
                </c:pt>
                <c:pt idx="5">
                  <c:v>17.52</c:v>
                </c:pt>
              </c:numCache>
            </c:numRef>
          </c:yVal>
          <c:smooth val="0"/>
        </c:ser>
        <c:dLbls>
          <c:showLegendKey val="0"/>
          <c:showVal val="0"/>
          <c:showCatName val="0"/>
          <c:showSerName val="0"/>
          <c:showPercent val="0"/>
          <c:showBubbleSize val="0"/>
        </c:dLbls>
        <c:axId val="314468032"/>
        <c:axId val="314472064"/>
      </c:scatterChart>
      <c:valAx>
        <c:axId val="314468032"/>
        <c:scaling>
          <c:orientation val="minMax"/>
        </c:scaling>
        <c:delete val="0"/>
        <c:axPos val="b"/>
        <c:title>
          <c:tx>
            <c:rich>
              <a:bodyPr/>
              <a:lstStyle/>
              <a:p>
                <a:pPr>
                  <a:defRPr/>
                </a:pPr>
                <a:r>
                  <a:rPr lang="en-US"/>
                  <a:t>Speed (Kts)</a:t>
                </a:r>
              </a:p>
            </c:rich>
          </c:tx>
          <c:overlay val="0"/>
        </c:title>
        <c:numFmt formatCode="0.0" sourceLinked="0"/>
        <c:majorTickMark val="out"/>
        <c:minorTickMark val="none"/>
        <c:tickLblPos val="nextTo"/>
        <c:crossAx val="314472064"/>
        <c:crosses val="autoZero"/>
        <c:crossBetween val="midCat"/>
        <c:majorUnit val="0.1"/>
      </c:valAx>
      <c:valAx>
        <c:axId val="314472064"/>
        <c:scaling>
          <c:orientation val="minMax"/>
        </c:scaling>
        <c:delete val="0"/>
        <c:axPos val="l"/>
        <c:majorGridlines/>
        <c:title>
          <c:tx>
            <c:rich>
              <a:bodyPr rot="-5400000" vert="horz"/>
              <a:lstStyle/>
              <a:p>
                <a:pPr>
                  <a:defRPr/>
                </a:pPr>
                <a:r>
                  <a:rPr lang="en-US"/>
                  <a:t>Model Yaw (deg)</a:t>
                </a:r>
              </a:p>
            </c:rich>
          </c:tx>
          <c:overlay val="0"/>
        </c:title>
        <c:numFmt formatCode="General" sourceLinked="1"/>
        <c:majorTickMark val="out"/>
        <c:minorTickMark val="none"/>
        <c:tickLblPos val="nextTo"/>
        <c:crossAx val="3144680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'Low Cen Pipe D-1002 to D-1055'!$AU$19</c:f>
              <c:strCache>
                <c:ptCount val="1"/>
                <c:pt idx="0">
                  <c:v>0.00</c:v>
                </c:pt>
              </c:strCache>
            </c:strRef>
          </c:tx>
          <c:xVal>
            <c:numRef>
              <c:f>'Low Cen Pipe D-1002 to D-1055'!$AT$20:$AT$25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D-1055'!$AU$20:$AU$25</c:f>
              <c:numCache>
                <c:formatCode>General</c:formatCode>
                <c:ptCount val="6"/>
                <c:pt idx="0">
                  <c:v>0</c:v>
                </c:pt>
                <c:pt idx="1">
                  <c:v>0</c:v>
                </c:pt>
                <c:pt idx="2">
                  <c:v>0</c:v>
                </c:pt>
                <c:pt idx="3">
                  <c:v>0</c:v>
                </c:pt>
                <c:pt idx="4">
                  <c:v>0</c:v>
                </c:pt>
                <c:pt idx="5">
                  <c:v>0</c:v>
                </c:pt>
              </c:numCache>
            </c:numRef>
          </c:yVal>
          <c:smooth val="0"/>
        </c:ser>
        <c:ser>
          <c:idx val="1"/>
          <c:order val="1"/>
          <c:tx>
            <c:strRef>
              <c:f>'Low Cen Pipe D-1002 to D-1055'!$AV$19</c:f>
              <c:strCache>
                <c:ptCount val="1"/>
                <c:pt idx="0">
                  <c:v>10.00</c:v>
                </c:pt>
              </c:strCache>
            </c:strRef>
          </c:tx>
          <c:xVal>
            <c:numRef>
              <c:f>'Low Cen Pipe D-1002 to D-1055'!$AT$20:$AT$25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D-1055'!$AV$20:$AV$25</c:f>
              <c:numCache>
                <c:formatCode>General</c:formatCode>
                <c:ptCount val="6"/>
                <c:pt idx="0">
                  <c:v>-0.23499999999999999</c:v>
                </c:pt>
                <c:pt idx="1">
                  <c:v>-0.435</c:v>
                </c:pt>
                <c:pt idx="2">
                  <c:v>-0.42099999999999999</c:v>
                </c:pt>
                <c:pt idx="3">
                  <c:v>-0.4</c:v>
                </c:pt>
                <c:pt idx="4">
                  <c:v>-0.38100000000000001</c:v>
                </c:pt>
                <c:pt idx="5">
                  <c:v>-0.38400000000000001</c:v>
                </c:pt>
              </c:numCache>
            </c:numRef>
          </c:yVal>
          <c:smooth val="0"/>
        </c:ser>
        <c:ser>
          <c:idx val="2"/>
          <c:order val="2"/>
          <c:tx>
            <c:strRef>
              <c:f>'Low Cen Pipe D-1002 to D-1055'!$AW$19</c:f>
              <c:strCache>
                <c:ptCount val="1"/>
                <c:pt idx="0">
                  <c:v>20.00</c:v>
                </c:pt>
              </c:strCache>
            </c:strRef>
          </c:tx>
          <c:xVal>
            <c:numRef>
              <c:f>'Low Cen Pipe D-1002 to D-1055'!$AT$20:$AT$25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D-1055'!$AW$20:$AW$25</c:f>
              <c:numCache>
                <c:formatCode>General</c:formatCode>
                <c:ptCount val="6"/>
                <c:pt idx="0">
                  <c:v>-0.439</c:v>
                </c:pt>
                <c:pt idx="1">
                  <c:v>-0.93400000000000005</c:v>
                </c:pt>
                <c:pt idx="2">
                  <c:v>-0.98299999999999998</c:v>
                </c:pt>
                <c:pt idx="3">
                  <c:v>-1.0109999999999999</c:v>
                </c:pt>
                <c:pt idx="4">
                  <c:v>-1.034</c:v>
                </c:pt>
                <c:pt idx="5">
                  <c:v>-1.2110000000000001</c:v>
                </c:pt>
              </c:numCache>
            </c:numRef>
          </c:yVal>
          <c:smooth val="0"/>
        </c:ser>
        <c:ser>
          <c:idx val="3"/>
          <c:order val="3"/>
          <c:tx>
            <c:strRef>
              <c:f>'Low Cen Pipe D-1002 to D-1055'!$AX$19</c:f>
              <c:strCache>
                <c:ptCount val="1"/>
                <c:pt idx="0">
                  <c:v>27.60</c:v>
                </c:pt>
              </c:strCache>
            </c:strRef>
          </c:tx>
          <c:xVal>
            <c:numRef>
              <c:f>'Low Cen Pipe D-1002 to D-1055'!$AT$20:$AT$25</c:f>
              <c:numCache>
                <c:formatCode>0.00</c:formatCode>
                <c:ptCount val="6"/>
                <c:pt idx="0">
                  <c:v>0.31101504000000002</c:v>
                </c:pt>
                <c:pt idx="1">
                  <c:v>0.54427631999999992</c:v>
                </c:pt>
                <c:pt idx="2">
                  <c:v>0.58315319999999993</c:v>
                </c:pt>
                <c:pt idx="3">
                  <c:v>0.62203008000000004</c:v>
                </c:pt>
                <c:pt idx="4">
                  <c:v>0.66090695999999993</c:v>
                </c:pt>
                <c:pt idx="5">
                  <c:v>0.85529136000000006</c:v>
                </c:pt>
              </c:numCache>
            </c:numRef>
          </c:xVal>
          <c:yVal>
            <c:numRef>
              <c:f>'Low Cen Pipe D-1002 to D-1055'!$AX$20:$AX$25</c:f>
              <c:numCache>
                <c:formatCode>General</c:formatCode>
                <c:ptCount val="6"/>
                <c:pt idx="0">
                  <c:v>-0.56399999999999995</c:v>
                </c:pt>
                <c:pt idx="1">
                  <c:v>-1.349</c:v>
                </c:pt>
                <c:pt idx="2">
                  <c:v>-1.4630000000000001</c:v>
                </c:pt>
                <c:pt idx="3">
                  <c:v>-1.5760000000000001</c:v>
                </c:pt>
                <c:pt idx="4">
                  <c:v>-1.6919999999999999</c:v>
                </c:pt>
                <c:pt idx="5">
                  <c:v>-2.4260000000000002</c:v>
                </c:pt>
              </c:numCache>
            </c:numRef>
          </c:yVal>
          <c:smooth val="0"/>
        </c:ser>
        <c:dLbls>
          <c:showLegendKey val="0"/>
          <c:showVal val="0"/>
          <c:showCatName val="0"/>
          <c:showSerName val="0"/>
          <c:showPercent val="0"/>
          <c:showBubbleSize val="0"/>
        </c:dLbls>
        <c:axId val="326057984"/>
        <c:axId val="326058560"/>
      </c:scatterChart>
      <c:valAx>
        <c:axId val="326057984"/>
        <c:scaling>
          <c:orientation val="minMax"/>
        </c:scaling>
        <c:delete val="0"/>
        <c:axPos val="b"/>
        <c:title>
          <c:tx>
            <c:rich>
              <a:bodyPr/>
              <a:lstStyle/>
              <a:p>
                <a:pPr>
                  <a:defRPr/>
                </a:pPr>
                <a:r>
                  <a:rPr lang="en-US"/>
                  <a:t>Speed (kts)</a:t>
                </a:r>
              </a:p>
            </c:rich>
          </c:tx>
          <c:overlay val="0"/>
        </c:title>
        <c:numFmt formatCode="0.0" sourceLinked="0"/>
        <c:majorTickMark val="out"/>
        <c:minorTickMark val="none"/>
        <c:tickLblPos val="nextTo"/>
        <c:crossAx val="326058560"/>
        <c:crosses val="autoZero"/>
        <c:crossBetween val="midCat"/>
        <c:majorUnit val="0.1"/>
      </c:valAx>
      <c:valAx>
        <c:axId val="326058560"/>
        <c:scaling>
          <c:orientation val="minMax"/>
        </c:scaling>
        <c:delete val="0"/>
        <c:axPos val="l"/>
        <c:majorGridlines/>
        <c:title>
          <c:tx>
            <c:rich>
              <a:bodyPr rot="-5400000" vert="horz"/>
              <a:lstStyle/>
              <a:p>
                <a:pPr>
                  <a:defRPr/>
                </a:pPr>
                <a:r>
                  <a:rPr lang="en-US"/>
                  <a:t>Roll (deg)</a:t>
                </a:r>
              </a:p>
            </c:rich>
          </c:tx>
          <c:overlay val="0"/>
        </c:title>
        <c:numFmt formatCode="General" sourceLinked="1"/>
        <c:majorTickMark val="out"/>
        <c:minorTickMark val="none"/>
        <c:tickLblPos val="nextTo"/>
        <c:crossAx val="3260579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5</xdr:col>
      <xdr:colOff>209550</xdr:colOff>
      <xdr:row>1</xdr:row>
      <xdr:rowOff>66675</xdr:rowOff>
    </xdr:from>
    <xdr:to>
      <xdr:col>12</xdr:col>
      <xdr:colOff>514350</xdr:colOff>
      <xdr:row>14</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9525</xdr:rowOff>
    </xdr:from>
    <xdr:to>
      <xdr:col>12</xdr:col>
      <xdr:colOff>304800</xdr:colOff>
      <xdr:row>31</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33</xdr:row>
      <xdr:rowOff>0</xdr:rowOff>
    </xdr:from>
    <xdr:to>
      <xdr:col>12</xdr:col>
      <xdr:colOff>304800</xdr:colOff>
      <xdr:row>47</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250963</xdr:colOff>
      <xdr:row>1</xdr:row>
      <xdr:rowOff>19050</xdr:rowOff>
    </xdr:from>
    <xdr:to>
      <xdr:col>12</xdr:col>
      <xdr:colOff>555763</xdr:colOff>
      <xdr:row>15</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32</xdr:col>
      <xdr:colOff>47624</xdr:colOff>
      <xdr:row>1</xdr:row>
      <xdr:rowOff>28575</xdr:rowOff>
    </xdr:from>
    <xdr:to>
      <xdr:col>38</xdr:col>
      <xdr:colOff>4761</xdr:colOff>
      <xdr:row>15</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38099</xdr:colOff>
      <xdr:row>17</xdr:row>
      <xdr:rowOff>0</xdr:rowOff>
    </xdr:from>
    <xdr:to>
      <xdr:col>37</xdr:col>
      <xdr:colOff>971549</xdr:colOff>
      <xdr:row>31</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53</xdr:col>
      <xdr:colOff>19050</xdr:colOff>
      <xdr:row>49</xdr:row>
      <xdr:rowOff>180975</xdr:rowOff>
    </xdr:from>
    <xdr:to>
      <xdr:col>60</xdr:col>
      <xdr:colOff>314325</xdr:colOff>
      <xdr:row>64</xdr:row>
      <xdr:rowOff>9525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52</xdr:col>
      <xdr:colOff>609599</xdr:colOff>
      <xdr:row>34</xdr:row>
      <xdr:rowOff>19050</xdr:rowOff>
    </xdr:from>
    <xdr:to>
      <xdr:col>60</xdr:col>
      <xdr:colOff>314324</xdr:colOff>
      <xdr:row>48</xdr:row>
      <xdr:rowOff>9525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53</xdr:col>
      <xdr:colOff>19050</xdr:colOff>
      <xdr:row>18</xdr:row>
      <xdr:rowOff>9525</xdr:rowOff>
    </xdr:from>
    <xdr:to>
      <xdr:col>60</xdr:col>
      <xdr:colOff>304800</xdr:colOff>
      <xdr:row>32</xdr:row>
      <xdr:rowOff>28575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53</xdr:col>
      <xdr:colOff>0</xdr:colOff>
      <xdr:row>2</xdr:row>
      <xdr:rowOff>9525</xdr:rowOff>
    </xdr:from>
    <xdr:to>
      <xdr:col>60</xdr:col>
      <xdr:colOff>304800</xdr:colOff>
      <xdr:row>16</xdr:row>
      <xdr:rowOff>85725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21980</xdr:colOff>
      <xdr:row>32</xdr:row>
      <xdr:rowOff>29307</xdr:rowOff>
    </xdr:from>
    <xdr:to>
      <xdr:col>38</xdr:col>
      <xdr:colOff>219807</xdr:colOff>
      <xdr:row>60</xdr:row>
      <xdr:rowOff>102577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26</xdr:col>
      <xdr:colOff>9525</xdr:colOff>
      <xdr:row>1</xdr:row>
      <xdr:rowOff>28575</xdr:rowOff>
    </xdr:from>
    <xdr:to>
      <xdr:col>33</xdr:col>
      <xdr:colOff>314325</xdr:colOff>
      <xdr:row>15</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17</xdr:row>
      <xdr:rowOff>0</xdr:rowOff>
    </xdr:from>
    <xdr:to>
      <xdr:col>33</xdr:col>
      <xdr:colOff>304800</xdr:colOff>
      <xdr:row>31</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57</xdr:col>
      <xdr:colOff>19050</xdr:colOff>
      <xdr:row>49</xdr:row>
      <xdr:rowOff>180975</xdr:rowOff>
    </xdr:from>
    <xdr:to>
      <xdr:col>64</xdr:col>
      <xdr:colOff>314325</xdr:colOff>
      <xdr:row>64</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57</xdr:col>
      <xdr:colOff>0</xdr:colOff>
      <xdr:row>34</xdr:row>
      <xdr:rowOff>19050</xdr:rowOff>
    </xdr:from>
    <xdr:to>
      <xdr:col>64</xdr:col>
      <xdr:colOff>314324</xdr:colOff>
      <xdr:row>48</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57</xdr:col>
      <xdr:colOff>19050</xdr:colOff>
      <xdr:row>18</xdr:row>
      <xdr:rowOff>9525</xdr:rowOff>
    </xdr:from>
    <xdr:to>
      <xdr:col>64</xdr:col>
      <xdr:colOff>304800</xdr:colOff>
      <xdr:row>32</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57</xdr:col>
      <xdr:colOff>0</xdr:colOff>
      <xdr:row>2</xdr:row>
      <xdr:rowOff>9525</xdr:rowOff>
    </xdr:from>
    <xdr:to>
      <xdr:col>64</xdr:col>
      <xdr:colOff>304800</xdr:colOff>
      <xdr:row>16</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26</xdr:col>
      <xdr:colOff>9525</xdr:colOff>
      <xdr:row>1</xdr:row>
      <xdr:rowOff>28575</xdr:rowOff>
    </xdr:from>
    <xdr:to>
      <xdr:col>33</xdr:col>
      <xdr:colOff>314325</xdr:colOff>
      <xdr:row>15</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17</xdr:row>
      <xdr:rowOff>0</xdr:rowOff>
    </xdr:from>
    <xdr:to>
      <xdr:col>33</xdr:col>
      <xdr:colOff>304800</xdr:colOff>
      <xdr:row>31</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50</xdr:col>
      <xdr:colOff>19050</xdr:colOff>
      <xdr:row>49</xdr:row>
      <xdr:rowOff>180975</xdr:rowOff>
    </xdr:from>
    <xdr:to>
      <xdr:col>57</xdr:col>
      <xdr:colOff>314325</xdr:colOff>
      <xdr:row>64</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49</xdr:col>
      <xdr:colOff>609599</xdr:colOff>
      <xdr:row>34</xdr:row>
      <xdr:rowOff>19050</xdr:rowOff>
    </xdr:from>
    <xdr:to>
      <xdr:col>57</xdr:col>
      <xdr:colOff>314324</xdr:colOff>
      <xdr:row>48</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50</xdr:col>
      <xdr:colOff>19050</xdr:colOff>
      <xdr:row>18</xdr:row>
      <xdr:rowOff>9525</xdr:rowOff>
    </xdr:from>
    <xdr:to>
      <xdr:col>57</xdr:col>
      <xdr:colOff>304800</xdr:colOff>
      <xdr:row>32</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50</xdr:col>
      <xdr:colOff>0</xdr:colOff>
      <xdr:row>2</xdr:row>
      <xdr:rowOff>9525</xdr:rowOff>
    </xdr:from>
    <xdr:to>
      <xdr:col>57</xdr:col>
      <xdr:colOff>304800</xdr:colOff>
      <xdr:row>16</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26</xdr:col>
      <xdr:colOff>9525</xdr:colOff>
      <xdr:row>1</xdr:row>
      <xdr:rowOff>28575</xdr:rowOff>
    </xdr:from>
    <xdr:to>
      <xdr:col>33</xdr:col>
      <xdr:colOff>314325</xdr:colOff>
      <xdr:row>15</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17</xdr:row>
      <xdr:rowOff>0</xdr:rowOff>
    </xdr:from>
    <xdr:to>
      <xdr:col>33</xdr:col>
      <xdr:colOff>304800</xdr:colOff>
      <xdr:row>31</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50</xdr:col>
      <xdr:colOff>19050</xdr:colOff>
      <xdr:row>49</xdr:row>
      <xdr:rowOff>180975</xdr:rowOff>
    </xdr:from>
    <xdr:to>
      <xdr:col>57</xdr:col>
      <xdr:colOff>314325</xdr:colOff>
      <xdr:row>64</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49</xdr:col>
      <xdr:colOff>609599</xdr:colOff>
      <xdr:row>34</xdr:row>
      <xdr:rowOff>19050</xdr:rowOff>
    </xdr:from>
    <xdr:to>
      <xdr:col>57</xdr:col>
      <xdr:colOff>314324</xdr:colOff>
      <xdr:row>48</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50</xdr:col>
      <xdr:colOff>19050</xdr:colOff>
      <xdr:row>18</xdr:row>
      <xdr:rowOff>9525</xdr:rowOff>
    </xdr:from>
    <xdr:to>
      <xdr:col>57</xdr:col>
      <xdr:colOff>304800</xdr:colOff>
      <xdr:row>32</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50</xdr:col>
      <xdr:colOff>0</xdr:colOff>
      <xdr:row>2</xdr:row>
      <xdr:rowOff>9525</xdr:rowOff>
    </xdr:from>
    <xdr:to>
      <xdr:col>57</xdr:col>
      <xdr:colOff>304800</xdr:colOff>
      <xdr:row>16</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412"/>
  <sheetViews>
    <sheetView zoomScale="70" zoomScaleNormal="70" workbookViewId="0">
      <pane xSplit="2" ySplit="3" topLeftCell="C82" activePane="bottomRight" state="frozenSplit"/>
      <selection pane="topRight" activeCell="C1" sqref="C1"/>
      <selection pane="bottomLeft" activeCell="A3" sqref="A3"/>
      <selection pane="bottomRight" activeCell="A104" sqref="A104:XFD104"/>
    </sheetView>
  </sheetViews>
  <sheetFormatPr defaultColWidth="32.85546875" defaultRowHeight="15" x14ac:dyDescent="0.25"/>
  <cols>
    <col min="1" max="1" width="6.85546875" bestFit="1" customWidth="1"/>
    <col min="2" max="2" width="25.42578125" customWidth="1"/>
    <col min="3" max="3" width="26.140625" style="17" bestFit="1" customWidth="1"/>
    <col min="4" max="4" width="24.7109375" bestFit="1" customWidth="1"/>
    <col min="5" max="5" width="24.7109375" style="5" bestFit="1" customWidth="1"/>
    <col min="6" max="6" width="17.5703125" style="5" bestFit="1" customWidth="1"/>
    <col min="7" max="7" width="29.42578125" style="17" bestFit="1" customWidth="1"/>
    <col min="8" max="8" width="16.85546875" style="17" customWidth="1"/>
    <col min="9" max="9" width="12.5703125" style="17" bestFit="1" customWidth="1"/>
    <col min="10" max="10" width="9" bestFit="1" customWidth="1"/>
    <col min="11" max="11" width="9" style="42" bestFit="1" customWidth="1"/>
    <col min="12" max="12" width="8.7109375" style="17" customWidth="1"/>
    <col min="13" max="14" width="11.85546875" style="17" customWidth="1"/>
    <col min="15" max="15" width="15.5703125" style="17" bestFit="1" customWidth="1"/>
    <col min="16" max="16" width="13.5703125" style="17" customWidth="1"/>
    <col min="17" max="17" width="14.42578125" style="17" bestFit="1" customWidth="1"/>
    <col min="18" max="18" width="14.7109375" style="5" bestFit="1" customWidth="1"/>
    <col min="19" max="19" width="71.7109375" customWidth="1"/>
    <col min="20" max="20" width="113.42578125" bestFit="1" customWidth="1"/>
    <col min="21" max="21" width="41" bestFit="1" customWidth="1"/>
    <col min="22" max="22" width="41" style="5" bestFit="1" customWidth="1"/>
    <col min="23" max="23" width="105.85546875" style="5" customWidth="1"/>
  </cols>
  <sheetData>
    <row r="2" spans="2:23" ht="15.75" thickBot="1" x14ac:dyDescent="0.3">
      <c r="B2" s="3" t="s">
        <v>14</v>
      </c>
      <c r="C2" s="10"/>
      <c r="D2" s="11"/>
      <c r="E2" s="11"/>
      <c r="F2" s="11"/>
      <c r="G2" s="12"/>
      <c r="H2" s="44"/>
      <c r="I2" s="12"/>
      <c r="J2" s="11"/>
      <c r="K2" s="2"/>
      <c r="L2" s="44"/>
      <c r="M2" s="44"/>
      <c r="N2" s="44"/>
      <c r="O2" s="44"/>
      <c r="P2" s="44"/>
      <c r="Q2" s="44"/>
      <c r="R2" s="102"/>
      <c r="S2" s="1"/>
      <c r="T2" s="1"/>
    </row>
    <row r="3" spans="2:23" ht="45.75" thickBot="1" x14ac:dyDescent="0.3">
      <c r="B3" s="22" t="s">
        <v>6</v>
      </c>
      <c r="C3" s="23" t="s">
        <v>69</v>
      </c>
      <c r="D3" s="24" t="s">
        <v>0</v>
      </c>
      <c r="E3" s="24" t="s">
        <v>26</v>
      </c>
      <c r="F3" s="23" t="s">
        <v>66</v>
      </c>
      <c r="G3" s="23" t="s">
        <v>67</v>
      </c>
      <c r="H3" s="23" t="s">
        <v>29</v>
      </c>
      <c r="I3" s="64" t="s">
        <v>1</v>
      </c>
      <c r="J3" s="65" t="s">
        <v>83</v>
      </c>
      <c r="K3" s="66" t="s">
        <v>84</v>
      </c>
      <c r="L3" s="66" t="s">
        <v>3</v>
      </c>
      <c r="M3" s="66" t="s">
        <v>20</v>
      </c>
      <c r="N3" s="66" t="s">
        <v>50</v>
      </c>
      <c r="O3" s="66" t="s">
        <v>70</v>
      </c>
      <c r="P3" s="66" t="s">
        <v>22</v>
      </c>
      <c r="Q3" s="67" t="s">
        <v>253</v>
      </c>
      <c r="R3" s="103" t="s">
        <v>449</v>
      </c>
      <c r="S3" s="25" t="s">
        <v>7</v>
      </c>
      <c r="T3" s="25" t="s">
        <v>4</v>
      </c>
      <c r="U3" s="25" t="s">
        <v>318</v>
      </c>
      <c r="V3" s="25" t="s">
        <v>413</v>
      </c>
      <c r="W3" s="25" t="s">
        <v>414</v>
      </c>
    </row>
    <row r="4" spans="2:23" s="7" customFormat="1" x14ac:dyDescent="0.25">
      <c r="B4" s="52"/>
      <c r="C4" s="53"/>
      <c r="D4" s="54"/>
      <c r="E4" s="54"/>
      <c r="F4" s="54"/>
      <c r="G4" s="53"/>
      <c r="H4" s="53"/>
      <c r="I4" s="53"/>
      <c r="J4" s="53"/>
      <c r="K4" s="53"/>
      <c r="L4" s="53"/>
      <c r="M4" s="53"/>
      <c r="N4" s="53"/>
      <c r="O4" s="53"/>
      <c r="P4" s="53"/>
      <c r="Q4" s="53"/>
      <c r="R4" s="55"/>
      <c r="S4" s="55"/>
      <c r="T4" s="56"/>
    </row>
    <row r="5" spans="2:23" s="7" customFormat="1" x14ac:dyDescent="0.25">
      <c r="B5" s="45" t="s">
        <v>33</v>
      </c>
      <c r="C5" s="53"/>
      <c r="D5" s="54"/>
      <c r="E5" s="54"/>
      <c r="F5" s="54"/>
      <c r="G5" s="53"/>
      <c r="H5" s="53"/>
      <c r="I5" s="53"/>
      <c r="J5" s="53"/>
      <c r="K5" s="53"/>
      <c r="L5" s="53"/>
      <c r="M5" s="53"/>
      <c r="N5" s="53"/>
      <c r="O5" s="53"/>
      <c r="P5" s="53"/>
      <c r="Q5" s="53"/>
      <c r="R5" s="55"/>
      <c r="S5" s="55"/>
      <c r="T5" s="56"/>
    </row>
    <row r="6" spans="2:23" s="5" customFormat="1" x14ac:dyDescent="0.25">
      <c r="B6" s="39" t="s">
        <v>73</v>
      </c>
      <c r="C6" s="80">
        <v>0</v>
      </c>
      <c r="D6" s="77">
        <f>C6/5</f>
        <v>0</v>
      </c>
      <c r="E6" s="78">
        <f>D6*1.943844</f>
        <v>0</v>
      </c>
      <c r="F6" s="78">
        <f>60*(G6*D6)/(PI()*1.82)</f>
        <v>0</v>
      </c>
      <c r="G6" s="28">
        <v>0</v>
      </c>
      <c r="H6" s="84">
        <v>0</v>
      </c>
      <c r="I6" s="28">
        <v>0</v>
      </c>
      <c r="J6" s="30">
        <v>-2.6</v>
      </c>
      <c r="K6" s="41">
        <v>7</v>
      </c>
      <c r="L6" s="32" t="s">
        <v>2</v>
      </c>
      <c r="M6" s="32" t="s">
        <v>5</v>
      </c>
      <c r="N6" s="32" t="s">
        <v>51</v>
      </c>
      <c r="O6" s="32" t="s">
        <v>5</v>
      </c>
      <c r="P6" s="32" t="s">
        <v>2</v>
      </c>
      <c r="Q6" s="30" t="s">
        <v>30</v>
      </c>
      <c r="R6" s="105" t="s">
        <v>450</v>
      </c>
      <c r="S6" s="37" t="s">
        <v>68</v>
      </c>
      <c r="T6" s="38" t="s">
        <v>259</v>
      </c>
      <c r="U6" s="36" t="s">
        <v>266</v>
      </c>
      <c r="V6" s="36" t="s">
        <v>429</v>
      </c>
      <c r="W6" s="36"/>
    </row>
    <row r="7" spans="2:23" s="5" customFormat="1" x14ac:dyDescent="0.25">
      <c r="B7" s="39" t="s">
        <v>74</v>
      </c>
      <c r="C7" s="80">
        <v>0.4</v>
      </c>
      <c r="D7" s="77">
        <f>C7/5</f>
        <v>0.08</v>
      </c>
      <c r="E7" s="78">
        <f>D7*1.943844</f>
        <v>0.15550751999999998</v>
      </c>
      <c r="F7" s="78">
        <f>60*(G7*D7)/(PI()*1.82)</f>
        <v>6.7159888073942637</v>
      </c>
      <c r="G7" s="81">
        <v>8</v>
      </c>
      <c r="H7" s="84">
        <v>0</v>
      </c>
      <c r="I7" s="28">
        <v>0</v>
      </c>
      <c r="J7" s="30">
        <v>-2.6</v>
      </c>
      <c r="K7" s="41">
        <v>7</v>
      </c>
      <c r="L7" s="32" t="s">
        <v>2</v>
      </c>
      <c r="M7" s="32" t="s">
        <v>5</v>
      </c>
      <c r="N7" s="32" t="s">
        <v>51</v>
      </c>
      <c r="O7" s="32" t="s">
        <v>5</v>
      </c>
      <c r="P7" s="32" t="s">
        <v>2</v>
      </c>
      <c r="Q7" s="30" t="s">
        <v>30</v>
      </c>
      <c r="R7" s="105" t="s">
        <v>450</v>
      </c>
      <c r="S7" s="37" t="s">
        <v>68</v>
      </c>
      <c r="T7" s="38" t="s">
        <v>259</v>
      </c>
      <c r="U7" s="36" t="s">
        <v>269</v>
      </c>
      <c r="V7" s="36" t="s">
        <v>437</v>
      </c>
      <c r="W7" s="36"/>
    </row>
    <row r="8" spans="2:23" s="5" customFormat="1" x14ac:dyDescent="0.25">
      <c r="B8" s="39" t="s">
        <v>75</v>
      </c>
      <c r="C8" s="80">
        <v>0.8</v>
      </c>
      <c r="D8" s="77">
        <f t="shared" ref="D8:D24" si="0">C8/5</f>
        <v>0.16</v>
      </c>
      <c r="E8" s="78">
        <f t="shared" ref="E8:E24" si="1">D8*1.943844</f>
        <v>0.31101503999999996</v>
      </c>
      <c r="F8" s="78">
        <f t="shared" ref="F8:F14" si="2">60*(G8*D8)/(PI()*1.82)</f>
        <v>13.431977614788527</v>
      </c>
      <c r="G8" s="28">
        <v>8</v>
      </c>
      <c r="H8" s="84">
        <v>0</v>
      </c>
      <c r="I8" s="28">
        <v>0</v>
      </c>
      <c r="J8" s="30">
        <v>-2.6</v>
      </c>
      <c r="K8" s="41">
        <v>7</v>
      </c>
      <c r="L8" s="32" t="s">
        <v>2</v>
      </c>
      <c r="M8" s="32" t="s">
        <v>5</v>
      </c>
      <c r="N8" s="32" t="s">
        <v>51</v>
      </c>
      <c r="O8" s="32" t="s">
        <v>5</v>
      </c>
      <c r="P8" s="32" t="s">
        <v>2</v>
      </c>
      <c r="Q8" s="30" t="s">
        <v>30</v>
      </c>
      <c r="R8" s="105" t="s">
        <v>450</v>
      </c>
      <c r="S8" s="37" t="s">
        <v>68</v>
      </c>
      <c r="T8" s="38" t="s">
        <v>259</v>
      </c>
      <c r="U8" s="36" t="s">
        <v>269</v>
      </c>
      <c r="V8" s="36" t="s">
        <v>438</v>
      </c>
      <c r="W8" s="36"/>
    </row>
    <row r="9" spans="2:23" s="5" customFormat="1" x14ac:dyDescent="0.25">
      <c r="B9" s="39" t="s">
        <v>76</v>
      </c>
      <c r="C9" s="80">
        <v>1.2</v>
      </c>
      <c r="D9" s="77">
        <f t="shared" si="0"/>
        <v>0.24</v>
      </c>
      <c r="E9" s="78">
        <f t="shared" si="1"/>
        <v>0.46652255999999998</v>
      </c>
      <c r="F9" s="78">
        <f t="shared" si="2"/>
        <v>20.14796642218279</v>
      </c>
      <c r="G9" s="28">
        <v>8</v>
      </c>
      <c r="H9" s="84">
        <v>0</v>
      </c>
      <c r="I9" s="28">
        <v>0</v>
      </c>
      <c r="J9" s="30">
        <v>-2.6</v>
      </c>
      <c r="K9" s="41">
        <v>7</v>
      </c>
      <c r="L9" s="32" t="s">
        <v>2</v>
      </c>
      <c r="M9" s="32" t="s">
        <v>5</v>
      </c>
      <c r="N9" s="32" t="s">
        <v>51</v>
      </c>
      <c r="O9" s="32" t="s">
        <v>5</v>
      </c>
      <c r="P9" s="32" t="s">
        <v>2</v>
      </c>
      <c r="Q9" s="30" t="s">
        <v>30</v>
      </c>
      <c r="R9" s="105" t="s">
        <v>450</v>
      </c>
      <c r="S9" s="37" t="s">
        <v>68</v>
      </c>
      <c r="T9" s="38" t="s">
        <v>259</v>
      </c>
      <c r="U9" s="36" t="s">
        <v>269</v>
      </c>
      <c r="V9" s="36" t="s">
        <v>439</v>
      </c>
      <c r="W9" s="36"/>
    </row>
    <row r="10" spans="2:23" s="5" customFormat="1" x14ac:dyDescent="0.25">
      <c r="B10" s="39" t="s">
        <v>77</v>
      </c>
      <c r="C10" s="80">
        <v>1.6</v>
      </c>
      <c r="D10" s="77">
        <f t="shared" ref="D10:D11" si="3">C10/5</f>
        <v>0.32</v>
      </c>
      <c r="E10" s="78">
        <f t="shared" ref="E10:E11" si="4">D10*1.943844</f>
        <v>0.62203007999999993</v>
      </c>
      <c r="F10" s="78">
        <f t="shared" ref="F10:F11" si="5">60*(G10*D10)/(PI()*1.82)</f>
        <v>26.863955229577055</v>
      </c>
      <c r="G10" s="28">
        <v>8</v>
      </c>
      <c r="H10" s="84">
        <v>0</v>
      </c>
      <c r="I10" s="28">
        <v>0</v>
      </c>
      <c r="J10" s="30">
        <v>-2.6</v>
      </c>
      <c r="K10" s="41">
        <v>7</v>
      </c>
      <c r="L10" s="32" t="s">
        <v>2</v>
      </c>
      <c r="M10" s="32" t="s">
        <v>5</v>
      </c>
      <c r="N10" s="32" t="s">
        <v>51</v>
      </c>
      <c r="O10" s="32" t="s">
        <v>5</v>
      </c>
      <c r="P10" s="32" t="s">
        <v>2</v>
      </c>
      <c r="Q10" s="30" t="s">
        <v>30</v>
      </c>
      <c r="R10" s="105" t="s">
        <v>450</v>
      </c>
      <c r="S10" s="37" t="s">
        <v>68</v>
      </c>
      <c r="T10" s="38" t="s">
        <v>259</v>
      </c>
      <c r="U10" s="36" t="s">
        <v>269</v>
      </c>
      <c r="V10" s="36" t="s">
        <v>440</v>
      </c>
      <c r="W10" s="36"/>
    </row>
    <row r="11" spans="2:23" s="5" customFormat="1" x14ac:dyDescent="0.25">
      <c r="B11" s="39" t="s">
        <v>78</v>
      </c>
      <c r="C11" s="80">
        <v>2</v>
      </c>
      <c r="D11" s="77">
        <f t="shared" si="3"/>
        <v>0.4</v>
      </c>
      <c r="E11" s="78">
        <f t="shared" si="4"/>
        <v>0.77753760000000005</v>
      </c>
      <c r="F11" s="78">
        <f t="shared" si="5"/>
        <v>33.57994403697132</v>
      </c>
      <c r="G11" s="28">
        <v>8</v>
      </c>
      <c r="H11" s="84">
        <v>0</v>
      </c>
      <c r="I11" s="28">
        <v>0</v>
      </c>
      <c r="J11" s="30">
        <v>-2.6</v>
      </c>
      <c r="K11" s="41">
        <v>7</v>
      </c>
      <c r="L11" s="32" t="s">
        <v>2</v>
      </c>
      <c r="M11" s="32" t="s">
        <v>5</v>
      </c>
      <c r="N11" s="32" t="s">
        <v>51</v>
      </c>
      <c r="O11" s="32" t="s">
        <v>5</v>
      </c>
      <c r="P11" s="32" t="s">
        <v>2</v>
      </c>
      <c r="Q11" s="30" t="s">
        <v>30</v>
      </c>
      <c r="R11" s="105" t="s">
        <v>450</v>
      </c>
      <c r="S11" s="37" t="s">
        <v>68</v>
      </c>
      <c r="T11" s="38" t="s">
        <v>259</v>
      </c>
      <c r="U11" s="36" t="s">
        <v>269</v>
      </c>
      <c r="V11" s="36" t="s">
        <v>500</v>
      </c>
      <c r="W11" s="36"/>
    </row>
    <row r="12" spans="2:23" s="5" customFormat="1" x14ac:dyDescent="0.25">
      <c r="B12" s="39" t="s">
        <v>79</v>
      </c>
      <c r="C12" s="80">
        <v>2.4</v>
      </c>
      <c r="D12" s="77">
        <f t="shared" ref="D12" si="6">C12/5</f>
        <v>0.48</v>
      </c>
      <c r="E12" s="78">
        <f t="shared" ref="E12" si="7">D12*1.943844</f>
        <v>0.93304511999999995</v>
      </c>
      <c r="F12" s="78">
        <f t="shared" ref="F12" si="8">60*(G12*D12)/(PI()*1.82)</f>
        <v>40.295932844365581</v>
      </c>
      <c r="G12" s="28">
        <v>8</v>
      </c>
      <c r="H12" s="84">
        <v>0</v>
      </c>
      <c r="I12" s="28">
        <v>0</v>
      </c>
      <c r="J12" s="30">
        <v>-2.6</v>
      </c>
      <c r="K12" s="41">
        <v>7</v>
      </c>
      <c r="L12" s="32" t="s">
        <v>2</v>
      </c>
      <c r="M12" s="32" t="s">
        <v>5</v>
      </c>
      <c r="N12" s="32" t="s">
        <v>51</v>
      </c>
      <c r="O12" s="32" t="s">
        <v>5</v>
      </c>
      <c r="P12" s="32" t="s">
        <v>2</v>
      </c>
      <c r="Q12" s="30" t="s">
        <v>30</v>
      </c>
      <c r="R12" s="105" t="s">
        <v>450</v>
      </c>
      <c r="S12" s="37" t="s">
        <v>68</v>
      </c>
      <c r="T12" s="38" t="s">
        <v>259</v>
      </c>
      <c r="U12" s="36" t="s">
        <v>269</v>
      </c>
      <c r="V12" s="36" t="s">
        <v>500</v>
      </c>
      <c r="W12" s="36"/>
    </row>
    <row r="13" spans="2:23" s="5" customFormat="1" x14ac:dyDescent="0.25">
      <c r="B13" s="39" t="s">
        <v>80</v>
      </c>
      <c r="C13" s="73">
        <v>1.6</v>
      </c>
      <c r="D13" s="77">
        <f t="shared" si="0"/>
        <v>0.32</v>
      </c>
      <c r="E13" s="78">
        <f t="shared" si="1"/>
        <v>0.62203007999999993</v>
      </c>
      <c r="F13" s="78">
        <f t="shared" ref="F13" si="9">60*(G13*D13)/(PI()*1.82)</f>
        <v>0</v>
      </c>
      <c r="G13" s="81">
        <v>0</v>
      </c>
      <c r="H13" s="84">
        <v>0</v>
      </c>
      <c r="I13" s="28">
        <v>0</v>
      </c>
      <c r="J13" s="30">
        <v>-2.6</v>
      </c>
      <c r="K13" s="41">
        <v>7</v>
      </c>
      <c r="L13" s="32" t="s">
        <v>2</v>
      </c>
      <c r="M13" s="32" t="s">
        <v>5</v>
      </c>
      <c r="N13" s="32" t="s">
        <v>51</v>
      </c>
      <c r="O13" s="32" t="s">
        <v>5</v>
      </c>
      <c r="P13" s="32" t="s">
        <v>2</v>
      </c>
      <c r="Q13" s="30" t="s">
        <v>30</v>
      </c>
      <c r="R13" s="105" t="s">
        <v>450</v>
      </c>
      <c r="S13" s="37" t="s">
        <v>68</v>
      </c>
      <c r="T13" s="38" t="s">
        <v>259</v>
      </c>
      <c r="U13" s="36" t="s">
        <v>269</v>
      </c>
      <c r="V13" s="36" t="s">
        <v>441</v>
      </c>
      <c r="W13" s="36"/>
    </row>
    <row r="14" spans="2:23" s="5" customFormat="1" x14ac:dyDescent="0.25">
      <c r="B14" s="39" t="s">
        <v>81</v>
      </c>
      <c r="C14" s="73">
        <v>1.6</v>
      </c>
      <c r="D14" s="77">
        <f t="shared" si="0"/>
        <v>0.32</v>
      </c>
      <c r="E14" s="78">
        <f t="shared" si="1"/>
        <v>0.62203007999999993</v>
      </c>
      <c r="F14" s="78">
        <f t="shared" si="2"/>
        <v>26.863955229577055</v>
      </c>
      <c r="G14" s="28">
        <v>8</v>
      </c>
      <c r="H14" s="84">
        <v>0</v>
      </c>
      <c r="I14" s="28">
        <v>0</v>
      </c>
      <c r="J14" s="30">
        <v>-2.6</v>
      </c>
      <c r="K14" s="41">
        <v>7</v>
      </c>
      <c r="L14" s="32" t="s">
        <v>2</v>
      </c>
      <c r="M14" s="32" t="s">
        <v>5</v>
      </c>
      <c r="N14" s="32" t="s">
        <v>51</v>
      </c>
      <c r="O14" s="32" t="s">
        <v>5</v>
      </c>
      <c r="P14" s="32" t="s">
        <v>2</v>
      </c>
      <c r="Q14" s="30" t="s">
        <v>30</v>
      </c>
      <c r="R14" s="105" t="s">
        <v>450</v>
      </c>
      <c r="S14" s="37" t="s">
        <v>68</v>
      </c>
      <c r="T14" s="79" t="s">
        <v>341</v>
      </c>
      <c r="U14" s="36" t="s">
        <v>267</v>
      </c>
      <c r="V14" s="36" t="s">
        <v>444</v>
      </c>
      <c r="W14" s="36" t="s">
        <v>445</v>
      </c>
    </row>
    <row r="15" spans="2:23" s="5" customFormat="1" x14ac:dyDescent="0.25">
      <c r="B15" s="39" t="s">
        <v>82</v>
      </c>
      <c r="C15" s="73">
        <v>1.6</v>
      </c>
      <c r="D15" s="77">
        <f t="shared" si="0"/>
        <v>0.32</v>
      </c>
      <c r="E15" s="78">
        <f t="shared" si="1"/>
        <v>0.62203007999999993</v>
      </c>
      <c r="F15" s="78">
        <f t="shared" ref="F15:F24" si="10">60*(G15*D15)/(PI()*1.82)</f>
        <v>26.863955229577055</v>
      </c>
      <c r="G15" s="28">
        <v>8</v>
      </c>
      <c r="H15" s="84">
        <v>0</v>
      </c>
      <c r="I15" s="28">
        <v>0</v>
      </c>
      <c r="J15" s="30">
        <v>-2.6</v>
      </c>
      <c r="K15" s="41">
        <v>7</v>
      </c>
      <c r="L15" s="32" t="s">
        <v>2</v>
      </c>
      <c r="M15" s="32" t="s">
        <v>5</v>
      </c>
      <c r="N15" s="32" t="s">
        <v>51</v>
      </c>
      <c r="O15" s="32" t="s">
        <v>5</v>
      </c>
      <c r="P15" s="32" t="s">
        <v>2</v>
      </c>
      <c r="Q15" s="30" t="s">
        <v>30</v>
      </c>
      <c r="R15" s="105" t="s">
        <v>450</v>
      </c>
      <c r="S15" s="37" t="s">
        <v>68</v>
      </c>
      <c r="T15" s="79" t="s">
        <v>260</v>
      </c>
      <c r="U15" s="36" t="s">
        <v>269</v>
      </c>
      <c r="V15" s="36" t="s">
        <v>501</v>
      </c>
      <c r="W15" s="36"/>
    </row>
    <row r="16" spans="2:23" s="5" customFormat="1" x14ac:dyDescent="0.25">
      <c r="B16" s="39" t="s">
        <v>262</v>
      </c>
      <c r="C16" s="73">
        <v>1.6</v>
      </c>
      <c r="D16" s="77">
        <f t="shared" ref="D16:D17" si="11">C16/5</f>
        <v>0.32</v>
      </c>
      <c r="E16" s="78">
        <f t="shared" ref="E16:E17" si="12">D16*1.943844</f>
        <v>0.62203007999999993</v>
      </c>
      <c r="F16" s="78">
        <f t="shared" si="10"/>
        <v>26.863955229577055</v>
      </c>
      <c r="G16" s="28">
        <v>8</v>
      </c>
      <c r="H16" s="84">
        <v>0</v>
      </c>
      <c r="I16" s="28">
        <v>0</v>
      </c>
      <c r="J16" s="30">
        <v>-2.6</v>
      </c>
      <c r="K16" s="41">
        <v>7</v>
      </c>
      <c r="L16" s="32" t="s">
        <v>2</v>
      </c>
      <c r="M16" s="32" t="s">
        <v>5</v>
      </c>
      <c r="N16" s="32" t="s">
        <v>51</v>
      </c>
      <c r="O16" s="32" t="s">
        <v>5</v>
      </c>
      <c r="P16" s="32" t="s">
        <v>2</v>
      </c>
      <c r="Q16" s="30" t="s">
        <v>30</v>
      </c>
      <c r="R16" s="105" t="s">
        <v>450</v>
      </c>
      <c r="S16" s="37" t="s">
        <v>68</v>
      </c>
      <c r="T16" s="79" t="s">
        <v>342</v>
      </c>
      <c r="U16" s="36" t="s">
        <v>269</v>
      </c>
      <c r="V16" s="36" t="s">
        <v>501</v>
      </c>
      <c r="W16" s="36"/>
    </row>
    <row r="17" spans="2:25" s="5" customFormat="1" x14ac:dyDescent="0.25">
      <c r="B17" s="39" t="s">
        <v>263</v>
      </c>
      <c r="C17" s="73">
        <v>1.6</v>
      </c>
      <c r="D17" s="77">
        <f t="shared" si="11"/>
        <v>0.32</v>
      </c>
      <c r="E17" s="78">
        <f t="shared" si="12"/>
        <v>0.62203007999999993</v>
      </c>
      <c r="F17" s="78">
        <f t="shared" ref="F17" si="13">60*(G17*D17)/(PI()*1.82)</f>
        <v>26.863955229577055</v>
      </c>
      <c r="G17" s="28">
        <v>8</v>
      </c>
      <c r="H17" s="84">
        <v>0</v>
      </c>
      <c r="I17" s="28">
        <v>0</v>
      </c>
      <c r="J17" s="30">
        <v>-2.6</v>
      </c>
      <c r="K17" s="41">
        <v>7</v>
      </c>
      <c r="L17" s="32" t="s">
        <v>2</v>
      </c>
      <c r="M17" s="32" t="s">
        <v>5</v>
      </c>
      <c r="N17" s="32" t="s">
        <v>51</v>
      </c>
      <c r="O17" s="32" t="s">
        <v>5</v>
      </c>
      <c r="P17" s="32" t="s">
        <v>2</v>
      </c>
      <c r="Q17" s="30" t="s">
        <v>30</v>
      </c>
      <c r="R17" s="105" t="s">
        <v>450</v>
      </c>
      <c r="S17" s="37" t="s">
        <v>68</v>
      </c>
      <c r="T17" s="79" t="s">
        <v>261</v>
      </c>
      <c r="U17" s="36" t="s">
        <v>269</v>
      </c>
      <c r="V17" s="36" t="s">
        <v>501</v>
      </c>
      <c r="W17" s="36"/>
    </row>
    <row r="18" spans="2:25" s="5" customFormat="1" x14ac:dyDescent="0.25">
      <c r="B18" s="39" t="s">
        <v>264</v>
      </c>
      <c r="C18" s="73">
        <v>1.6</v>
      </c>
      <c r="D18" s="77">
        <f t="shared" si="0"/>
        <v>0.32</v>
      </c>
      <c r="E18" s="78">
        <f t="shared" si="1"/>
        <v>0.62203007999999993</v>
      </c>
      <c r="F18" s="78">
        <f t="shared" si="10"/>
        <v>26.863955229577055</v>
      </c>
      <c r="G18" s="28">
        <v>8</v>
      </c>
      <c r="H18" s="84">
        <v>0</v>
      </c>
      <c r="I18" s="81">
        <v>10</v>
      </c>
      <c r="J18" s="30">
        <v>-2.6</v>
      </c>
      <c r="K18" s="41">
        <v>7</v>
      </c>
      <c r="L18" s="32" t="s">
        <v>2</v>
      </c>
      <c r="M18" s="32" t="s">
        <v>5</v>
      </c>
      <c r="N18" s="32" t="s">
        <v>51</v>
      </c>
      <c r="O18" s="32" t="s">
        <v>5</v>
      </c>
      <c r="P18" s="32" t="s">
        <v>2</v>
      </c>
      <c r="Q18" s="30" t="s">
        <v>30</v>
      </c>
      <c r="R18" s="105" t="s">
        <v>450</v>
      </c>
      <c r="S18" s="37" t="s">
        <v>68</v>
      </c>
      <c r="T18" s="38" t="s">
        <v>259</v>
      </c>
      <c r="U18" s="36" t="s">
        <v>268</v>
      </c>
      <c r="V18" s="36" t="s">
        <v>499</v>
      </c>
      <c r="W18" s="36"/>
    </row>
    <row r="19" spans="2:25" s="5" customFormat="1" x14ac:dyDescent="0.25">
      <c r="B19" s="39" t="s">
        <v>343</v>
      </c>
      <c r="C19" s="73">
        <v>1.6</v>
      </c>
      <c r="D19" s="77">
        <f t="shared" si="0"/>
        <v>0.32</v>
      </c>
      <c r="E19" s="78">
        <f t="shared" si="1"/>
        <v>0.62203007999999993</v>
      </c>
      <c r="F19" s="78">
        <f t="shared" ref="F19" si="14">60*(G19*D19)/(PI()*1.82)</f>
        <v>26.863955229577055</v>
      </c>
      <c r="G19" s="28">
        <v>8</v>
      </c>
      <c r="H19" s="84">
        <v>0</v>
      </c>
      <c r="I19" s="81">
        <v>20</v>
      </c>
      <c r="J19" s="30">
        <v>-2.6</v>
      </c>
      <c r="K19" s="41">
        <v>7</v>
      </c>
      <c r="L19" s="32" t="s">
        <v>2</v>
      </c>
      <c r="M19" s="32" t="s">
        <v>5</v>
      </c>
      <c r="N19" s="32" t="s">
        <v>51</v>
      </c>
      <c r="O19" s="32" t="s">
        <v>5</v>
      </c>
      <c r="P19" s="32" t="s">
        <v>2</v>
      </c>
      <c r="Q19" s="30" t="s">
        <v>30</v>
      </c>
      <c r="R19" s="105" t="s">
        <v>450</v>
      </c>
      <c r="S19" s="37" t="s">
        <v>68</v>
      </c>
      <c r="T19" s="38" t="s">
        <v>259</v>
      </c>
      <c r="U19" s="36" t="s">
        <v>269</v>
      </c>
      <c r="V19" s="36" t="s">
        <v>499</v>
      </c>
      <c r="W19" s="36"/>
    </row>
    <row r="20" spans="2:25" s="5" customFormat="1" x14ac:dyDescent="0.25">
      <c r="B20" s="39" t="s">
        <v>344</v>
      </c>
      <c r="C20" s="73">
        <v>1.6</v>
      </c>
      <c r="D20" s="77">
        <f t="shared" si="0"/>
        <v>0.32</v>
      </c>
      <c r="E20" s="78">
        <f t="shared" si="1"/>
        <v>0.62203007999999993</v>
      </c>
      <c r="F20" s="78">
        <f t="shared" si="10"/>
        <v>26.863955229577055</v>
      </c>
      <c r="G20" s="28">
        <v>8</v>
      </c>
      <c r="H20" s="84">
        <v>0</v>
      </c>
      <c r="I20" s="81">
        <v>27.6</v>
      </c>
      <c r="J20" s="30">
        <v>-2.6</v>
      </c>
      <c r="K20" s="41">
        <v>7</v>
      </c>
      <c r="L20" s="32" t="s">
        <v>2</v>
      </c>
      <c r="M20" s="32" t="s">
        <v>5</v>
      </c>
      <c r="N20" s="32" t="s">
        <v>51</v>
      </c>
      <c r="O20" s="32" t="s">
        <v>5</v>
      </c>
      <c r="P20" s="32" t="s">
        <v>2</v>
      </c>
      <c r="Q20" s="30" t="s">
        <v>30</v>
      </c>
      <c r="R20" s="105" t="s">
        <v>450</v>
      </c>
      <c r="S20" s="37" t="s">
        <v>68</v>
      </c>
      <c r="T20" s="38" t="s">
        <v>259</v>
      </c>
      <c r="U20" s="36" t="s">
        <v>269</v>
      </c>
      <c r="V20" s="36" t="s">
        <v>499</v>
      </c>
      <c r="W20" s="36"/>
    </row>
    <row r="21" spans="2:25" s="5" customFormat="1" x14ac:dyDescent="0.25">
      <c r="B21" s="39" t="s">
        <v>406</v>
      </c>
      <c r="C21" s="73">
        <v>0</v>
      </c>
      <c r="D21" s="77">
        <f t="shared" si="0"/>
        <v>0</v>
      </c>
      <c r="E21" s="78">
        <f t="shared" si="1"/>
        <v>0</v>
      </c>
      <c r="F21" s="78">
        <f t="shared" si="10"/>
        <v>0</v>
      </c>
      <c r="G21" s="28">
        <v>0</v>
      </c>
      <c r="H21" s="84">
        <v>0</v>
      </c>
      <c r="I21" s="81">
        <v>20</v>
      </c>
      <c r="J21" s="30">
        <v>-2.6</v>
      </c>
      <c r="K21" s="41">
        <v>7</v>
      </c>
      <c r="L21" s="32" t="s">
        <v>2</v>
      </c>
      <c r="M21" s="32" t="s">
        <v>5</v>
      </c>
      <c r="N21" s="32" t="s">
        <v>51</v>
      </c>
      <c r="O21" s="32" t="s">
        <v>5</v>
      </c>
      <c r="P21" s="32" t="s">
        <v>2</v>
      </c>
      <c r="Q21" s="30" t="s">
        <v>30</v>
      </c>
      <c r="R21" s="105" t="s">
        <v>450</v>
      </c>
      <c r="S21" s="37" t="s">
        <v>417</v>
      </c>
      <c r="T21" s="38" t="s">
        <v>427</v>
      </c>
      <c r="U21" s="36" t="s">
        <v>428</v>
      </c>
      <c r="V21" s="36" t="s">
        <v>423</v>
      </c>
      <c r="W21" s="36">
        <f>45-42.7</f>
        <v>2.2999999999999972</v>
      </c>
      <c r="X21" s="9" t="s">
        <v>446</v>
      </c>
      <c r="Y21" s="9" t="s">
        <v>490</v>
      </c>
    </row>
    <row r="22" spans="2:25" s="5" customFormat="1" x14ac:dyDescent="0.25">
      <c r="B22" s="39" t="s">
        <v>407</v>
      </c>
      <c r="C22" s="73">
        <v>0</v>
      </c>
      <c r="D22" s="77">
        <f t="shared" si="0"/>
        <v>0</v>
      </c>
      <c r="E22" s="78">
        <f t="shared" si="1"/>
        <v>0</v>
      </c>
      <c r="F22" s="78">
        <f t="shared" si="10"/>
        <v>0</v>
      </c>
      <c r="G22" s="28">
        <v>0</v>
      </c>
      <c r="H22" s="84">
        <v>0</v>
      </c>
      <c r="I22" s="81">
        <v>20</v>
      </c>
      <c r="J22" s="30">
        <v>-2.6</v>
      </c>
      <c r="K22" s="41">
        <v>7</v>
      </c>
      <c r="L22" s="32" t="s">
        <v>2</v>
      </c>
      <c r="M22" s="32" t="s">
        <v>5</v>
      </c>
      <c r="N22" s="32" t="s">
        <v>51</v>
      </c>
      <c r="O22" s="32" t="s">
        <v>5</v>
      </c>
      <c r="P22" s="32" t="s">
        <v>2</v>
      </c>
      <c r="Q22" s="30" t="s">
        <v>30</v>
      </c>
      <c r="R22" s="105" t="s">
        <v>450</v>
      </c>
      <c r="S22" s="37" t="s">
        <v>418</v>
      </c>
      <c r="T22" s="38" t="s">
        <v>427</v>
      </c>
      <c r="U22" s="36" t="s">
        <v>269</v>
      </c>
      <c r="V22" s="36" t="s">
        <v>424</v>
      </c>
      <c r="W22" s="36" t="s">
        <v>447</v>
      </c>
      <c r="X22" s="9"/>
      <c r="Y22" s="9" t="s">
        <v>490</v>
      </c>
    </row>
    <row r="23" spans="2:25" s="5" customFormat="1" x14ac:dyDescent="0.25">
      <c r="B23" s="39" t="s">
        <v>419</v>
      </c>
      <c r="C23" s="73">
        <v>0</v>
      </c>
      <c r="D23" s="77">
        <f t="shared" si="0"/>
        <v>0</v>
      </c>
      <c r="E23" s="78">
        <f t="shared" si="1"/>
        <v>0</v>
      </c>
      <c r="F23" s="78">
        <f t="shared" si="10"/>
        <v>0</v>
      </c>
      <c r="G23" s="28">
        <v>0</v>
      </c>
      <c r="H23" s="84">
        <v>0</v>
      </c>
      <c r="I23" s="81">
        <v>27.6</v>
      </c>
      <c r="J23" s="30">
        <v>-2.6</v>
      </c>
      <c r="K23" s="41">
        <v>7</v>
      </c>
      <c r="L23" s="32" t="s">
        <v>2</v>
      </c>
      <c r="M23" s="32" t="s">
        <v>5</v>
      </c>
      <c r="N23" s="32" t="s">
        <v>51</v>
      </c>
      <c r="O23" s="32" t="s">
        <v>5</v>
      </c>
      <c r="P23" s="32" t="s">
        <v>2</v>
      </c>
      <c r="Q23" s="30" t="s">
        <v>30</v>
      </c>
      <c r="R23" s="105" t="s">
        <v>450</v>
      </c>
      <c r="S23" s="37" t="s">
        <v>420</v>
      </c>
      <c r="T23" s="38" t="s">
        <v>427</v>
      </c>
      <c r="U23" s="36" t="s">
        <v>269</v>
      </c>
      <c r="V23" s="36" t="s">
        <v>425</v>
      </c>
      <c r="W23" s="36">
        <f>43.7-34.4</f>
        <v>9.3000000000000043</v>
      </c>
      <c r="X23" s="9" t="s">
        <v>446</v>
      </c>
      <c r="Y23" s="9" t="s">
        <v>490</v>
      </c>
    </row>
    <row r="24" spans="2:25" s="5" customFormat="1" x14ac:dyDescent="0.25">
      <c r="B24" s="39" t="s">
        <v>421</v>
      </c>
      <c r="C24" s="73">
        <v>0</v>
      </c>
      <c r="D24" s="77">
        <f t="shared" si="0"/>
        <v>0</v>
      </c>
      <c r="E24" s="78">
        <f t="shared" si="1"/>
        <v>0</v>
      </c>
      <c r="F24" s="78">
        <f t="shared" si="10"/>
        <v>0</v>
      </c>
      <c r="G24" s="28">
        <v>0</v>
      </c>
      <c r="H24" s="84">
        <v>0</v>
      </c>
      <c r="I24" s="81">
        <v>27.6</v>
      </c>
      <c r="J24" s="30">
        <v>-2.6</v>
      </c>
      <c r="K24" s="41">
        <v>7</v>
      </c>
      <c r="L24" s="32" t="s">
        <v>2</v>
      </c>
      <c r="M24" s="32" t="s">
        <v>5</v>
      </c>
      <c r="N24" s="32" t="s">
        <v>51</v>
      </c>
      <c r="O24" s="32" t="s">
        <v>5</v>
      </c>
      <c r="P24" s="32" t="s">
        <v>2</v>
      </c>
      <c r="Q24" s="30" t="s">
        <v>30</v>
      </c>
      <c r="R24" s="105" t="s">
        <v>450</v>
      </c>
      <c r="S24" s="37" t="s">
        <v>422</v>
      </c>
      <c r="T24" s="38" t="s">
        <v>427</v>
      </c>
      <c r="U24" s="36" t="s">
        <v>269</v>
      </c>
      <c r="V24" s="36" t="s">
        <v>426</v>
      </c>
      <c r="W24" s="36">
        <f>32.1-24.7</f>
        <v>7.4000000000000021</v>
      </c>
      <c r="X24" s="9" t="s">
        <v>446</v>
      </c>
      <c r="Y24" s="9" t="s">
        <v>490</v>
      </c>
    </row>
    <row r="25" spans="2:25" s="7" customFormat="1" x14ac:dyDescent="0.25">
      <c r="B25" s="15"/>
      <c r="C25" s="15"/>
      <c r="D25" s="15"/>
      <c r="E25" s="15"/>
      <c r="F25" s="15"/>
      <c r="G25" s="13"/>
      <c r="H25" s="60"/>
      <c r="I25" s="46"/>
      <c r="J25" s="50"/>
      <c r="K25" s="60"/>
      <c r="L25" s="14"/>
      <c r="M25" s="60"/>
      <c r="N25" s="60"/>
      <c r="O25" s="60"/>
      <c r="P25" s="60"/>
      <c r="Q25" s="60"/>
      <c r="R25" s="47"/>
      <c r="S25" s="48"/>
      <c r="T25" s="49"/>
    </row>
    <row r="26" spans="2:25" s="8" customFormat="1" x14ac:dyDescent="0.25">
      <c r="B26" s="83" t="s">
        <v>21</v>
      </c>
      <c r="C26" s="18"/>
      <c r="D26" s="19"/>
      <c r="E26" s="19"/>
      <c r="F26" s="19"/>
      <c r="G26" s="18"/>
      <c r="H26" s="18"/>
      <c r="I26" s="18"/>
      <c r="J26" s="18"/>
      <c r="K26" s="18"/>
      <c r="L26" s="18"/>
      <c r="M26" s="18"/>
      <c r="N26" s="18"/>
      <c r="O26" s="18"/>
      <c r="P26" s="18"/>
      <c r="Q26" s="18"/>
      <c r="R26" s="47"/>
      <c r="S26" s="20"/>
      <c r="T26" s="21"/>
    </row>
    <row r="27" spans="2:25" s="5" customFormat="1" x14ac:dyDescent="0.25">
      <c r="B27" s="26" t="s">
        <v>85</v>
      </c>
      <c r="C27" s="73">
        <v>1.6</v>
      </c>
      <c r="D27" s="77">
        <f>C27/5</f>
        <v>0.32</v>
      </c>
      <c r="E27" s="82">
        <f>D27*1.943844</f>
        <v>0.62203007999999993</v>
      </c>
      <c r="F27" s="82">
        <f>60*(G27*D27)/(PI()*1.82)</f>
        <v>26.863955229577055</v>
      </c>
      <c r="G27" s="28">
        <v>8</v>
      </c>
      <c r="H27" s="84">
        <v>0</v>
      </c>
      <c r="I27" s="28">
        <v>0</v>
      </c>
      <c r="J27" s="30">
        <v>-2.6</v>
      </c>
      <c r="K27" s="41">
        <v>7</v>
      </c>
      <c r="L27" s="32" t="s">
        <v>2</v>
      </c>
      <c r="M27" s="32" t="s">
        <v>5</v>
      </c>
      <c r="N27" s="32" t="s">
        <v>51</v>
      </c>
      <c r="O27" s="32" t="s">
        <v>5</v>
      </c>
      <c r="P27" s="32" t="s">
        <v>2</v>
      </c>
      <c r="Q27" s="30" t="s">
        <v>30</v>
      </c>
      <c r="R27" s="104" t="s">
        <v>451</v>
      </c>
      <c r="S27" s="27" t="s">
        <v>71</v>
      </c>
      <c r="T27" s="31" t="s">
        <v>72</v>
      </c>
      <c r="U27" s="36" t="s">
        <v>319</v>
      </c>
      <c r="V27" s="36" t="s">
        <v>504</v>
      </c>
      <c r="W27" s="36" t="s">
        <v>461</v>
      </c>
    </row>
    <row r="28" spans="2:25" s="5" customFormat="1" x14ac:dyDescent="0.25">
      <c r="B28" s="26" t="s">
        <v>86</v>
      </c>
      <c r="C28" s="73">
        <v>0.1</v>
      </c>
      <c r="D28" s="77">
        <f>C28/5</f>
        <v>0.02</v>
      </c>
      <c r="E28" s="82">
        <f>D28*1.943844</f>
        <v>3.8876879999999996E-2</v>
      </c>
      <c r="F28" s="82">
        <f>60*(G28*D28)/(PI()*1.82)</f>
        <v>1.6789972018485659</v>
      </c>
      <c r="G28" s="28">
        <v>8</v>
      </c>
      <c r="H28" s="84">
        <v>0</v>
      </c>
      <c r="I28" s="28">
        <v>0</v>
      </c>
      <c r="J28" s="30">
        <v>-2.6</v>
      </c>
      <c r="K28" s="41">
        <v>7</v>
      </c>
      <c r="L28" s="32" t="s">
        <v>2</v>
      </c>
      <c r="M28" s="32" t="s">
        <v>5</v>
      </c>
      <c r="N28" s="32" t="s">
        <v>51</v>
      </c>
      <c r="O28" s="32" t="s">
        <v>5</v>
      </c>
      <c r="P28" s="32" t="s">
        <v>2</v>
      </c>
      <c r="Q28" s="30" t="s">
        <v>30</v>
      </c>
      <c r="R28" s="104" t="s">
        <v>451</v>
      </c>
      <c r="S28" s="27" t="s">
        <v>28</v>
      </c>
      <c r="T28" s="31"/>
      <c r="U28" s="36" t="s">
        <v>269</v>
      </c>
      <c r="V28" s="36" t="s">
        <v>448</v>
      </c>
      <c r="W28" s="36" t="s">
        <v>497</v>
      </c>
    </row>
    <row r="29" spans="2:25" s="5" customFormat="1" x14ac:dyDescent="0.25">
      <c r="B29" s="26" t="s">
        <v>87</v>
      </c>
      <c r="C29" s="73">
        <v>0.2</v>
      </c>
      <c r="D29" s="77">
        <f t="shared" ref="D29:D80" si="15">C29/5</f>
        <v>0.04</v>
      </c>
      <c r="E29" s="82">
        <f t="shared" ref="E29:E80" si="16">D29*1.943844</f>
        <v>7.7753759999999991E-2</v>
      </c>
      <c r="F29" s="82">
        <f t="shared" ref="F29:F51" si="17">60*(G29*D29)/(PI()*1.82)</f>
        <v>3.3579944036971319</v>
      </c>
      <c r="G29" s="28">
        <v>8</v>
      </c>
      <c r="H29" s="84">
        <v>0</v>
      </c>
      <c r="I29" s="28">
        <v>0</v>
      </c>
      <c r="J29" s="30">
        <v>-2.6</v>
      </c>
      <c r="K29" s="41">
        <v>7</v>
      </c>
      <c r="L29" s="32" t="s">
        <v>2</v>
      </c>
      <c r="M29" s="32" t="s">
        <v>5</v>
      </c>
      <c r="N29" s="32" t="s">
        <v>51</v>
      </c>
      <c r="O29" s="32" t="s">
        <v>5</v>
      </c>
      <c r="P29" s="32" t="s">
        <v>2</v>
      </c>
      <c r="Q29" s="30" t="s">
        <v>30</v>
      </c>
      <c r="R29" s="104" t="s">
        <v>451</v>
      </c>
      <c r="S29" s="27" t="s">
        <v>28</v>
      </c>
      <c r="T29" s="31"/>
      <c r="U29" s="36" t="s">
        <v>269</v>
      </c>
      <c r="V29" s="36" t="s">
        <v>464</v>
      </c>
      <c r="W29" s="36"/>
    </row>
    <row r="30" spans="2:25" s="5" customFormat="1" x14ac:dyDescent="0.25">
      <c r="B30" s="26" t="s">
        <v>88</v>
      </c>
      <c r="C30" s="73">
        <v>0.3</v>
      </c>
      <c r="D30" s="77">
        <f t="shared" si="15"/>
        <v>0.06</v>
      </c>
      <c r="E30" s="82">
        <f t="shared" si="16"/>
        <v>0.11663063999999999</v>
      </c>
      <c r="F30" s="82">
        <f t="shared" si="17"/>
        <v>5.0369916055456976</v>
      </c>
      <c r="G30" s="28">
        <v>8</v>
      </c>
      <c r="H30" s="84">
        <v>0</v>
      </c>
      <c r="I30" s="28">
        <v>0</v>
      </c>
      <c r="J30" s="30">
        <v>-2.6</v>
      </c>
      <c r="K30" s="41">
        <v>7</v>
      </c>
      <c r="L30" s="32" t="s">
        <v>2</v>
      </c>
      <c r="M30" s="32" t="s">
        <v>5</v>
      </c>
      <c r="N30" s="32" t="s">
        <v>51</v>
      </c>
      <c r="O30" s="32" t="s">
        <v>5</v>
      </c>
      <c r="P30" s="32" t="s">
        <v>2</v>
      </c>
      <c r="Q30" s="30" t="s">
        <v>30</v>
      </c>
      <c r="R30" s="104" t="s">
        <v>451</v>
      </c>
      <c r="S30" s="27" t="s">
        <v>28</v>
      </c>
      <c r="T30" s="31"/>
      <c r="U30" s="36" t="s">
        <v>269</v>
      </c>
      <c r="V30" s="36" t="s">
        <v>468</v>
      </c>
      <c r="W30" s="36"/>
    </row>
    <row r="31" spans="2:25" s="5" customFormat="1" x14ac:dyDescent="0.25">
      <c r="B31" s="26" t="s">
        <v>89</v>
      </c>
      <c r="C31" s="73">
        <v>0.4</v>
      </c>
      <c r="D31" s="77">
        <f t="shared" si="15"/>
        <v>0.08</v>
      </c>
      <c r="E31" s="82">
        <f t="shared" si="16"/>
        <v>0.15550751999999998</v>
      </c>
      <c r="F31" s="82">
        <f t="shared" si="17"/>
        <v>6.7159888073942637</v>
      </c>
      <c r="G31" s="28">
        <v>8</v>
      </c>
      <c r="H31" s="84">
        <v>0</v>
      </c>
      <c r="I31" s="28">
        <v>0</v>
      </c>
      <c r="J31" s="30">
        <v>-2.6</v>
      </c>
      <c r="K31" s="41">
        <v>7</v>
      </c>
      <c r="L31" s="32" t="s">
        <v>2</v>
      </c>
      <c r="M31" s="32" t="s">
        <v>5</v>
      </c>
      <c r="N31" s="32" t="s">
        <v>51</v>
      </c>
      <c r="O31" s="32" t="s">
        <v>5</v>
      </c>
      <c r="P31" s="32" t="s">
        <v>2</v>
      </c>
      <c r="Q31" s="30" t="s">
        <v>30</v>
      </c>
      <c r="R31" s="104" t="s">
        <v>451</v>
      </c>
      <c r="S31" s="27" t="s">
        <v>28</v>
      </c>
      <c r="T31" s="31"/>
      <c r="U31" s="36" t="s">
        <v>269</v>
      </c>
      <c r="V31" s="36" t="s">
        <v>469</v>
      </c>
      <c r="W31" s="36" t="s">
        <v>488</v>
      </c>
    </row>
    <row r="32" spans="2:25" s="5" customFormat="1" x14ac:dyDescent="0.25">
      <c r="B32" s="26" t="s">
        <v>90</v>
      </c>
      <c r="C32" s="73">
        <v>0.5</v>
      </c>
      <c r="D32" s="77">
        <f t="shared" si="15"/>
        <v>0.1</v>
      </c>
      <c r="E32" s="82">
        <f t="shared" si="16"/>
        <v>0.19438440000000001</v>
      </c>
      <c r="F32" s="82">
        <f t="shared" si="17"/>
        <v>8.3949860092428299</v>
      </c>
      <c r="G32" s="28">
        <v>8</v>
      </c>
      <c r="H32" s="84">
        <v>0</v>
      </c>
      <c r="I32" s="28">
        <v>0</v>
      </c>
      <c r="J32" s="30">
        <v>-2.6</v>
      </c>
      <c r="K32" s="41">
        <v>7</v>
      </c>
      <c r="L32" s="32" t="s">
        <v>2</v>
      </c>
      <c r="M32" s="32" t="s">
        <v>5</v>
      </c>
      <c r="N32" s="32" t="s">
        <v>51</v>
      </c>
      <c r="O32" s="32" t="s">
        <v>5</v>
      </c>
      <c r="P32" s="32" t="s">
        <v>2</v>
      </c>
      <c r="Q32" s="30" t="s">
        <v>30</v>
      </c>
      <c r="R32" s="104" t="s">
        <v>451</v>
      </c>
      <c r="S32" s="27" t="s">
        <v>28</v>
      </c>
      <c r="T32" s="31"/>
      <c r="U32" s="36" t="s">
        <v>269</v>
      </c>
      <c r="V32" s="36" t="s">
        <v>470</v>
      </c>
      <c r="W32" s="36"/>
    </row>
    <row r="33" spans="2:23" s="5" customFormat="1" x14ac:dyDescent="0.25">
      <c r="B33" s="26" t="s">
        <v>91</v>
      </c>
      <c r="C33" s="73">
        <v>0.6</v>
      </c>
      <c r="D33" s="77">
        <f t="shared" si="15"/>
        <v>0.12</v>
      </c>
      <c r="E33" s="82">
        <f t="shared" si="16"/>
        <v>0.23326127999999999</v>
      </c>
      <c r="F33" s="82">
        <f t="shared" si="17"/>
        <v>10.073983211091395</v>
      </c>
      <c r="G33" s="28">
        <v>8</v>
      </c>
      <c r="H33" s="84">
        <v>0</v>
      </c>
      <c r="I33" s="28">
        <v>0</v>
      </c>
      <c r="J33" s="30">
        <v>-2.6</v>
      </c>
      <c r="K33" s="41">
        <v>7</v>
      </c>
      <c r="L33" s="32" t="s">
        <v>2</v>
      </c>
      <c r="M33" s="32" t="s">
        <v>5</v>
      </c>
      <c r="N33" s="32" t="s">
        <v>51</v>
      </c>
      <c r="O33" s="32" t="s">
        <v>5</v>
      </c>
      <c r="P33" s="32" t="s">
        <v>2</v>
      </c>
      <c r="Q33" s="30" t="s">
        <v>30</v>
      </c>
      <c r="R33" s="104" t="s">
        <v>451</v>
      </c>
      <c r="S33" s="27" t="s">
        <v>28</v>
      </c>
      <c r="T33" s="31"/>
      <c r="U33" s="36" t="s">
        <v>269</v>
      </c>
      <c r="V33" s="36" t="s">
        <v>471</v>
      </c>
      <c r="W33" s="36"/>
    </row>
    <row r="34" spans="2:23" s="5" customFormat="1" x14ac:dyDescent="0.25">
      <c r="B34" s="26" t="s">
        <v>92</v>
      </c>
      <c r="C34" s="73">
        <v>0.7</v>
      </c>
      <c r="D34" s="77">
        <f t="shared" si="15"/>
        <v>0.13999999999999999</v>
      </c>
      <c r="E34" s="82">
        <f t="shared" si="16"/>
        <v>0.27213815999999996</v>
      </c>
      <c r="F34" s="82">
        <f t="shared" si="17"/>
        <v>11.75298041293996</v>
      </c>
      <c r="G34" s="28">
        <v>8</v>
      </c>
      <c r="H34" s="84">
        <v>0</v>
      </c>
      <c r="I34" s="28">
        <v>0</v>
      </c>
      <c r="J34" s="30">
        <v>-2.6</v>
      </c>
      <c r="K34" s="41">
        <v>7</v>
      </c>
      <c r="L34" s="32" t="s">
        <v>2</v>
      </c>
      <c r="M34" s="32" t="s">
        <v>5</v>
      </c>
      <c r="N34" s="32" t="s">
        <v>51</v>
      </c>
      <c r="O34" s="32" t="s">
        <v>5</v>
      </c>
      <c r="P34" s="32" t="s">
        <v>2</v>
      </c>
      <c r="Q34" s="30" t="s">
        <v>30</v>
      </c>
      <c r="R34" s="104" t="s">
        <v>451</v>
      </c>
      <c r="S34" s="27" t="s">
        <v>28</v>
      </c>
      <c r="T34" s="31"/>
      <c r="U34" s="36" t="s">
        <v>269</v>
      </c>
      <c r="V34" s="36" t="s">
        <v>472</v>
      </c>
      <c r="W34" s="36"/>
    </row>
    <row r="35" spans="2:23" s="5" customFormat="1" x14ac:dyDescent="0.25">
      <c r="B35" s="26" t="s">
        <v>93</v>
      </c>
      <c r="C35" s="73">
        <v>0.8</v>
      </c>
      <c r="D35" s="77">
        <f t="shared" si="15"/>
        <v>0.16</v>
      </c>
      <c r="E35" s="82">
        <f t="shared" si="16"/>
        <v>0.31101503999999996</v>
      </c>
      <c r="F35" s="82">
        <f t="shared" si="17"/>
        <v>13.431977614788527</v>
      </c>
      <c r="G35" s="28">
        <v>8</v>
      </c>
      <c r="H35" s="84">
        <v>0</v>
      </c>
      <c r="I35" s="28">
        <v>0</v>
      </c>
      <c r="J35" s="30">
        <v>-2.6</v>
      </c>
      <c r="K35" s="41">
        <v>7</v>
      </c>
      <c r="L35" s="32" t="s">
        <v>2</v>
      </c>
      <c r="M35" s="32" t="s">
        <v>5</v>
      </c>
      <c r="N35" s="32" t="s">
        <v>51</v>
      </c>
      <c r="O35" s="32" t="s">
        <v>5</v>
      </c>
      <c r="P35" s="32" t="s">
        <v>2</v>
      </c>
      <c r="Q35" s="30" t="s">
        <v>30</v>
      </c>
      <c r="R35" s="104" t="s">
        <v>451</v>
      </c>
      <c r="S35" s="27" t="s">
        <v>28</v>
      </c>
      <c r="T35" s="31"/>
      <c r="U35" s="36" t="s">
        <v>269</v>
      </c>
      <c r="V35" s="36" t="s">
        <v>473</v>
      </c>
      <c r="W35" s="36"/>
    </row>
    <row r="36" spans="2:23" s="5" customFormat="1" x14ac:dyDescent="0.25">
      <c r="B36" s="26" t="s">
        <v>94</v>
      </c>
      <c r="C36" s="73">
        <v>0.9</v>
      </c>
      <c r="D36" s="77">
        <f t="shared" si="15"/>
        <v>0.18</v>
      </c>
      <c r="E36" s="82">
        <f t="shared" si="16"/>
        <v>0.34989191999999997</v>
      </c>
      <c r="F36" s="82">
        <f t="shared" si="17"/>
        <v>15.110974816637093</v>
      </c>
      <c r="G36" s="28">
        <v>8</v>
      </c>
      <c r="H36" s="84">
        <v>0</v>
      </c>
      <c r="I36" s="28">
        <v>0</v>
      </c>
      <c r="J36" s="30">
        <v>-2.6</v>
      </c>
      <c r="K36" s="41">
        <v>7</v>
      </c>
      <c r="L36" s="32" t="s">
        <v>2</v>
      </c>
      <c r="M36" s="32" t="s">
        <v>5</v>
      </c>
      <c r="N36" s="32" t="s">
        <v>51</v>
      </c>
      <c r="O36" s="32" t="s">
        <v>5</v>
      </c>
      <c r="P36" s="32" t="s">
        <v>2</v>
      </c>
      <c r="Q36" s="30" t="s">
        <v>30</v>
      </c>
      <c r="R36" s="104" t="s">
        <v>451</v>
      </c>
      <c r="S36" s="27" t="s">
        <v>28</v>
      </c>
      <c r="T36" s="31"/>
      <c r="U36" s="36" t="s">
        <v>269</v>
      </c>
      <c r="V36" s="36" t="s">
        <v>474</v>
      </c>
      <c r="W36" s="36"/>
    </row>
    <row r="37" spans="2:23" s="5" customFormat="1" x14ac:dyDescent="0.25">
      <c r="B37" s="26" t="s">
        <v>95</v>
      </c>
      <c r="C37" s="73">
        <v>1</v>
      </c>
      <c r="D37" s="77">
        <f t="shared" si="15"/>
        <v>0.2</v>
      </c>
      <c r="E37" s="82">
        <f t="shared" si="16"/>
        <v>0.38876880000000003</v>
      </c>
      <c r="F37" s="82">
        <f t="shared" si="17"/>
        <v>16.78997201848566</v>
      </c>
      <c r="G37" s="28">
        <v>8</v>
      </c>
      <c r="H37" s="84">
        <v>0</v>
      </c>
      <c r="I37" s="28">
        <v>0</v>
      </c>
      <c r="J37" s="30">
        <v>-2.6</v>
      </c>
      <c r="K37" s="41">
        <v>7</v>
      </c>
      <c r="L37" s="32" t="s">
        <v>2</v>
      </c>
      <c r="M37" s="32" t="s">
        <v>5</v>
      </c>
      <c r="N37" s="32" t="s">
        <v>51</v>
      </c>
      <c r="O37" s="32" t="s">
        <v>5</v>
      </c>
      <c r="P37" s="32" t="s">
        <v>2</v>
      </c>
      <c r="Q37" s="30" t="s">
        <v>30</v>
      </c>
      <c r="R37" s="104" t="s">
        <v>451</v>
      </c>
      <c r="S37" s="27" t="s">
        <v>28</v>
      </c>
      <c r="T37" s="31"/>
      <c r="U37" s="36" t="s">
        <v>269</v>
      </c>
      <c r="V37" s="36" t="s">
        <v>475</v>
      </c>
      <c r="W37" s="36"/>
    </row>
    <row r="38" spans="2:23" s="5" customFormat="1" x14ac:dyDescent="0.25">
      <c r="B38" s="26" t="s">
        <v>96</v>
      </c>
      <c r="C38" s="73">
        <v>1.1000000000000001</v>
      </c>
      <c r="D38" s="77">
        <f t="shared" si="15"/>
        <v>0.22000000000000003</v>
      </c>
      <c r="E38" s="82">
        <f t="shared" si="16"/>
        <v>0.42764568000000003</v>
      </c>
      <c r="F38" s="82">
        <f t="shared" si="17"/>
        <v>18.468969220334227</v>
      </c>
      <c r="G38" s="28">
        <v>8</v>
      </c>
      <c r="H38" s="84">
        <v>0</v>
      </c>
      <c r="I38" s="28">
        <v>0</v>
      </c>
      <c r="J38" s="30">
        <v>-2.6</v>
      </c>
      <c r="K38" s="41">
        <v>7</v>
      </c>
      <c r="L38" s="32" t="s">
        <v>2</v>
      </c>
      <c r="M38" s="32" t="s">
        <v>5</v>
      </c>
      <c r="N38" s="32" t="s">
        <v>51</v>
      </c>
      <c r="O38" s="32" t="s">
        <v>5</v>
      </c>
      <c r="P38" s="32" t="s">
        <v>2</v>
      </c>
      <c r="Q38" s="30" t="s">
        <v>30</v>
      </c>
      <c r="R38" s="104" t="s">
        <v>451</v>
      </c>
      <c r="S38" s="27" t="s">
        <v>28</v>
      </c>
      <c r="T38" s="31"/>
      <c r="U38" s="36" t="s">
        <v>269</v>
      </c>
      <c r="V38" s="36" t="s">
        <v>476</v>
      </c>
      <c r="W38" s="36" t="s">
        <v>481</v>
      </c>
    </row>
    <row r="39" spans="2:23" s="5" customFormat="1" x14ac:dyDescent="0.25">
      <c r="B39" s="26" t="s">
        <v>97</v>
      </c>
      <c r="C39" s="73">
        <v>1.2</v>
      </c>
      <c r="D39" s="77">
        <f t="shared" si="15"/>
        <v>0.24</v>
      </c>
      <c r="E39" s="82">
        <f t="shared" si="16"/>
        <v>0.46652255999999998</v>
      </c>
      <c r="F39" s="82">
        <f t="shared" si="17"/>
        <v>20.14796642218279</v>
      </c>
      <c r="G39" s="28">
        <v>8</v>
      </c>
      <c r="H39" s="84">
        <v>0</v>
      </c>
      <c r="I39" s="28">
        <v>0</v>
      </c>
      <c r="J39" s="30">
        <v>-2.6</v>
      </c>
      <c r="K39" s="41">
        <v>7</v>
      </c>
      <c r="L39" s="32" t="s">
        <v>2</v>
      </c>
      <c r="M39" s="32" t="s">
        <v>5</v>
      </c>
      <c r="N39" s="32" t="s">
        <v>51</v>
      </c>
      <c r="O39" s="32" t="s">
        <v>5</v>
      </c>
      <c r="P39" s="32" t="s">
        <v>2</v>
      </c>
      <c r="Q39" s="30" t="s">
        <v>30</v>
      </c>
      <c r="R39" s="104" t="s">
        <v>451</v>
      </c>
      <c r="S39" s="27" t="s">
        <v>28</v>
      </c>
      <c r="T39" s="31"/>
      <c r="U39" s="36" t="s">
        <v>269</v>
      </c>
      <c r="V39" s="36" t="s">
        <v>477</v>
      </c>
      <c r="W39" s="36" t="s">
        <v>482</v>
      </c>
    </row>
    <row r="40" spans="2:23" s="5" customFormat="1" x14ac:dyDescent="0.25">
      <c r="B40" s="26" t="s">
        <v>98</v>
      </c>
      <c r="C40" s="73">
        <v>1.3</v>
      </c>
      <c r="D40" s="77">
        <f t="shared" si="15"/>
        <v>0.26</v>
      </c>
      <c r="E40" s="82">
        <f t="shared" si="16"/>
        <v>0.50539944000000003</v>
      </c>
      <c r="F40" s="82">
        <f t="shared" si="17"/>
        <v>21.826963624031361</v>
      </c>
      <c r="G40" s="28">
        <v>8</v>
      </c>
      <c r="H40" s="84">
        <v>0</v>
      </c>
      <c r="I40" s="28">
        <v>0</v>
      </c>
      <c r="J40" s="30">
        <v>-2.6</v>
      </c>
      <c r="K40" s="41">
        <v>7</v>
      </c>
      <c r="L40" s="32" t="s">
        <v>2</v>
      </c>
      <c r="M40" s="32" t="s">
        <v>5</v>
      </c>
      <c r="N40" s="32" t="s">
        <v>51</v>
      </c>
      <c r="O40" s="32" t="s">
        <v>5</v>
      </c>
      <c r="P40" s="32" t="s">
        <v>2</v>
      </c>
      <c r="Q40" s="30" t="s">
        <v>30</v>
      </c>
      <c r="R40" s="104" t="s">
        <v>451</v>
      </c>
      <c r="S40" s="27" t="s">
        <v>28</v>
      </c>
      <c r="T40" s="31"/>
      <c r="U40" s="36" t="s">
        <v>269</v>
      </c>
      <c r="V40" s="36" t="s">
        <v>478</v>
      </c>
      <c r="W40" s="36" t="s">
        <v>483</v>
      </c>
    </row>
    <row r="41" spans="2:23" s="5" customFormat="1" x14ac:dyDescent="0.25">
      <c r="B41" s="26" t="s">
        <v>99</v>
      </c>
      <c r="C41" s="73">
        <v>1.4</v>
      </c>
      <c r="D41" s="77">
        <f t="shared" si="15"/>
        <v>0.27999999999999997</v>
      </c>
      <c r="E41" s="82">
        <f t="shared" si="16"/>
        <v>0.54427631999999992</v>
      </c>
      <c r="F41" s="82">
        <f t="shared" si="17"/>
        <v>23.505960825879921</v>
      </c>
      <c r="G41" s="28">
        <v>8</v>
      </c>
      <c r="H41" s="84">
        <v>0</v>
      </c>
      <c r="I41" s="28">
        <v>0</v>
      </c>
      <c r="J41" s="30">
        <v>-2.6</v>
      </c>
      <c r="K41" s="41">
        <v>7</v>
      </c>
      <c r="L41" s="32" t="s">
        <v>2</v>
      </c>
      <c r="M41" s="32" t="s">
        <v>5</v>
      </c>
      <c r="N41" s="32" t="s">
        <v>51</v>
      </c>
      <c r="O41" s="32" t="s">
        <v>5</v>
      </c>
      <c r="P41" s="32" t="s">
        <v>2</v>
      </c>
      <c r="Q41" s="30" t="s">
        <v>30</v>
      </c>
      <c r="R41" s="104" t="s">
        <v>451</v>
      </c>
      <c r="S41" s="27" t="s">
        <v>28</v>
      </c>
      <c r="T41" s="31"/>
      <c r="U41" s="36" t="s">
        <v>269</v>
      </c>
      <c r="V41" s="36" t="s">
        <v>479</v>
      </c>
      <c r="W41" s="36" t="s">
        <v>484</v>
      </c>
    </row>
    <row r="42" spans="2:23" s="5" customFormat="1" x14ac:dyDescent="0.25">
      <c r="B42" s="26" t="s">
        <v>100</v>
      </c>
      <c r="C42" s="73">
        <v>1.5</v>
      </c>
      <c r="D42" s="77">
        <f t="shared" si="15"/>
        <v>0.3</v>
      </c>
      <c r="E42" s="82">
        <f t="shared" si="16"/>
        <v>0.58315319999999993</v>
      </c>
      <c r="F42" s="82">
        <f t="shared" si="17"/>
        <v>25.184958027728491</v>
      </c>
      <c r="G42" s="28">
        <v>8</v>
      </c>
      <c r="H42" s="84">
        <v>0</v>
      </c>
      <c r="I42" s="28">
        <v>0</v>
      </c>
      <c r="J42" s="30">
        <v>-2.6</v>
      </c>
      <c r="K42" s="41">
        <v>7</v>
      </c>
      <c r="L42" s="32" t="s">
        <v>2</v>
      </c>
      <c r="M42" s="32" t="s">
        <v>5</v>
      </c>
      <c r="N42" s="32" t="s">
        <v>51</v>
      </c>
      <c r="O42" s="32" t="s">
        <v>5</v>
      </c>
      <c r="P42" s="32" t="s">
        <v>2</v>
      </c>
      <c r="Q42" s="30" t="s">
        <v>30</v>
      </c>
      <c r="R42" s="104" t="s">
        <v>451</v>
      </c>
      <c r="S42" s="27" t="s">
        <v>28</v>
      </c>
      <c r="T42" s="31"/>
      <c r="U42" s="36" t="s">
        <v>269</v>
      </c>
      <c r="V42" s="36" t="s">
        <v>480</v>
      </c>
      <c r="W42" s="36" t="s">
        <v>485</v>
      </c>
    </row>
    <row r="43" spans="2:23" s="5" customFormat="1" x14ac:dyDescent="0.25">
      <c r="B43" s="26" t="s">
        <v>101</v>
      </c>
      <c r="C43" s="73">
        <v>1.6</v>
      </c>
      <c r="D43" s="77">
        <f t="shared" si="15"/>
        <v>0.32</v>
      </c>
      <c r="E43" s="82">
        <f t="shared" si="16"/>
        <v>0.62203007999999993</v>
      </c>
      <c r="F43" s="82">
        <f t="shared" si="17"/>
        <v>26.863955229577055</v>
      </c>
      <c r="G43" s="28">
        <v>8</v>
      </c>
      <c r="H43" s="84">
        <v>0</v>
      </c>
      <c r="I43" s="28">
        <v>0</v>
      </c>
      <c r="J43" s="30">
        <v>-2.6</v>
      </c>
      <c r="K43" s="41">
        <v>7</v>
      </c>
      <c r="L43" s="32" t="s">
        <v>2</v>
      </c>
      <c r="M43" s="32" t="s">
        <v>5</v>
      </c>
      <c r="N43" s="32" t="s">
        <v>51</v>
      </c>
      <c r="O43" s="32" t="s">
        <v>5</v>
      </c>
      <c r="P43" s="32" t="s">
        <v>2</v>
      </c>
      <c r="Q43" s="30" t="s">
        <v>30</v>
      </c>
      <c r="R43" s="104" t="s">
        <v>451</v>
      </c>
      <c r="S43" s="27" t="s">
        <v>28</v>
      </c>
      <c r="T43" s="31"/>
      <c r="U43" s="36" t="s">
        <v>269</v>
      </c>
      <c r="V43" s="36" t="s">
        <v>486</v>
      </c>
      <c r="W43" s="36" t="s">
        <v>487</v>
      </c>
    </row>
    <row r="44" spans="2:23" s="5" customFormat="1" x14ac:dyDescent="0.25">
      <c r="B44" s="26" t="s">
        <v>102</v>
      </c>
      <c r="C44" s="73">
        <v>1.7</v>
      </c>
      <c r="D44" s="77">
        <f t="shared" si="15"/>
        <v>0.33999999999999997</v>
      </c>
      <c r="E44" s="82">
        <f t="shared" si="16"/>
        <v>0.66090695999999993</v>
      </c>
      <c r="F44" s="82">
        <f t="shared" si="17"/>
        <v>28.542952431425622</v>
      </c>
      <c r="G44" s="28">
        <v>8</v>
      </c>
      <c r="H44" s="84">
        <v>0</v>
      </c>
      <c r="I44" s="28">
        <v>0</v>
      </c>
      <c r="J44" s="30">
        <v>-2.6</v>
      </c>
      <c r="K44" s="41">
        <v>7</v>
      </c>
      <c r="L44" s="32" t="s">
        <v>2</v>
      </c>
      <c r="M44" s="32" t="s">
        <v>5</v>
      </c>
      <c r="N44" s="32" t="s">
        <v>51</v>
      </c>
      <c r="O44" s="32" t="s">
        <v>5</v>
      </c>
      <c r="P44" s="32" t="s">
        <v>2</v>
      </c>
      <c r="Q44" s="30" t="s">
        <v>30</v>
      </c>
      <c r="R44" s="104" t="s">
        <v>451</v>
      </c>
      <c r="S44" s="27" t="s">
        <v>28</v>
      </c>
      <c r="T44" s="31"/>
      <c r="U44" s="36" t="s">
        <v>269</v>
      </c>
      <c r="V44" s="36" t="s">
        <v>503</v>
      </c>
      <c r="W44" s="36"/>
    </row>
    <row r="45" spans="2:23" s="5" customFormat="1" x14ac:dyDescent="0.25">
      <c r="B45" s="26" t="s">
        <v>103</v>
      </c>
      <c r="C45" s="73">
        <v>1.8</v>
      </c>
      <c r="D45" s="77">
        <f t="shared" si="15"/>
        <v>0.36</v>
      </c>
      <c r="E45" s="82">
        <f t="shared" si="16"/>
        <v>0.69978383999999993</v>
      </c>
      <c r="F45" s="82">
        <f t="shared" si="17"/>
        <v>30.221949633274185</v>
      </c>
      <c r="G45" s="28">
        <v>8</v>
      </c>
      <c r="H45" s="84">
        <v>0</v>
      </c>
      <c r="I45" s="28">
        <v>0</v>
      </c>
      <c r="J45" s="30">
        <v>-2.6</v>
      </c>
      <c r="K45" s="41">
        <v>7</v>
      </c>
      <c r="L45" s="32" t="s">
        <v>2</v>
      </c>
      <c r="M45" s="32" t="s">
        <v>5</v>
      </c>
      <c r="N45" s="32" t="s">
        <v>51</v>
      </c>
      <c r="O45" s="32" t="s">
        <v>5</v>
      </c>
      <c r="P45" s="32" t="s">
        <v>2</v>
      </c>
      <c r="Q45" s="30" t="s">
        <v>30</v>
      </c>
      <c r="R45" s="104" t="s">
        <v>451</v>
      </c>
      <c r="S45" s="27" t="s">
        <v>28</v>
      </c>
      <c r="T45" s="31"/>
      <c r="U45" s="36" t="s">
        <v>269</v>
      </c>
      <c r="V45" s="36" t="s">
        <v>503</v>
      </c>
      <c r="W45" s="36"/>
    </row>
    <row r="46" spans="2:23" s="5" customFormat="1" x14ac:dyDescent="0.25">
      <c r="B46" s="26" t="s">
        <v>104</v>
      </c>
      <c r="C46" s="73">
        <v>1.9</v>
      </c>
      <c r="D46" s="77">
        <f t="shared" si="15"/>
        <v>0.38</v>
      </c>
      <c r="E46" s="82">
        <f t="shared" si="16"/>
        <v>0.73866071999999994</v>
      </c>
      <c r="F46" s="82">
        <f t="shared" si="17"/>
        <v>31.900946835122756</v>
      </c>
      <c r="G46" s="28">
        <v>8</v>
      </c>
      <c r="H46" s="84">
        <v>0</v>
      </c>
      <c r="I46" s="28">
        <v>0</v>
      </c>
      <c r="J46" s="30">
        <v>-2.6</v>
      </c>
      <c r="K46" s="41">
        <v>7</v>
      </c>
      <c r="L46" s="32" t="s">
        <v>2</v>
      </c>
      <c r="M46" s="32" t="s">
        <v>5</v>
      </c>
      <c r="N46" s="32" t="s">
        <v>51</v>
      </c>
      <c r="O46" s="32" t="s">
        <v>5</v>
      </c>
      <c r="P46" s="32" t="s">
        <v>2</v>
      </c>
      <c r="Q46" s="30" t="s">
        <v>30</v>
      </c>
      <c r="R46" s="104" t="s">
        <v>451</v>
      </c>
      <c r="S46" s="27" t="s">
        <v>28</v>
      </c>
      <c r="T46" s="31"/>
      <c r="U46" s="36" t="s">
        <v>269</v>
      </c>
      <c r="V46" s="36" t="s">
        <v>503</v>
      </c>
      <c r="W46" s="36"/>
    </row>
    <row r="47" spans="2:23" s="5" customFormat="1" x14ac:dyDescent="0.25">
      <c r="B47" s="26" t="s">
        <v>105</v>
      </c>
      <c r="C47" s="73">
        <v>2</v>
      </c>
      <c r="D47" s="77">
        <f t="shared" si="15"/>
        <v>0.4</v>
      </c>
      <c r="E47" s="82">
        <f t="shared" si="16"/>
        <v>0.77753760000000005</v>
      </c>
      <c r="F47" s="82">
        <f t="shared" si="17"/>
        <v>33.57994403697132</v>
      </c>
      <c r="G47" s="28">
        <v>8</v>
      </c>
      <c r="H47" s="84">
        <v>0</v>
      </c>
      <c r="I47" s="28">
        <v>0</v>
      </c>
      <c r="J47" s="30">
        <v>-2.6</v>
      </c>
      <c r="K47" s="41">
        <v>7</v>
      </c>
      <c r="L47" s="32" t="s">
        <v>2</v>
      </c>
      <c r="M47" s="32" t="s">
        <v>5</v>
      </c>
      <c r="N47" s="32" t="s">
        <v>51</v>
      </c>
      <c r="O47" s="32" t="s">
        <v>5</v>
      </c>
      <c r="P47" s="32" t="s">
        <v>2</v>
      </c>
      <c r="Q47" s="30" t="s">
        <v>30</v>
      </c>
      <c r="R47" s="104" t="s">
        <v>451</v>
      </c>
      <c r="S47" s="27" t="s">
        <v>28</v>
      </c>
      <c r="T47" s="31"/>
      <c r="U47" s="36" t="s">
        <v>269</v>
      </c>
      <c r="V47" s="36" t="s">
        <v>503</v>
      </c>
      <c r="W47" s="36"/>
    </row>
    <row r="48" spans="2:23" s="5" customFormat="1" x14ac:dyDescent="0.25">
      <c r="B48" s="26" t="s">
        <v>106</v>
      </c>
      <c r="C48" s="73">
        <v>2.1</v>
      </c>
      <c r="D48" s="77">
        <f>C48/5</f>
        <v>0.42000000000000004</v>
      </c>
      <c r="E48" s="82">
        <f>D48*1.943844</f>
        <v>0.81641448000000005</v>
      </c>
      <c r="F48" s="82">
        <f t="shared" si="17"/>
        <v>35.258941238819894</v>
      </c>
      <c r="G48" s="28">
        <v>8</v>
      </c>
      <c r="H48" s="84">
        <v>0</v>
      </c>
      <c r="I48" s="28">
        <v>0</v>
      </c>
      <c r="J48" s="30">
        <v>-2.6</v>
      </c>
      <c r="K48" s="41">
        <v>7</v>
      </c>
      <c r="L48" s="32" t="s">
        <v>2</v>
      </c>
      <c r="M48" s="32" t="s">
        <v>5</v>
      </c>
      <c r="N48" s="32" t="s">
        <v>51</v>
      </c>
      <c r="O48" s="32" t="s">
        <v>5</v>
      </c>
      <c r="P48" s="32" t="s">
        <v>2</v>
      </c>
      <c r="Q48" s="30" t="s">
        <v>30</v>
      </c>
      <c r="R48" s="104" t="s">
        <v>451</v>
      </c>
      <c r="S48" s="27" t="s">
        <v>28</v>
      </c>
      <c r="T48" s="31"/>
      <c r="U48" s="36" t="s">
        <v>269</v>
      </c>
      <c r="V48" s="36" t="s">
        <v>503</v>
      </c>
      <c r="W48" s="36"/>
    </row>
    <row r="49" spans="2:23" s="5" customFormat="1" x14ac:dyDescent="0.25">
      <c r="B49" s="26" t="s">
        <v>107</v>
      </c>
      <c r="C49" s="73">
        <v>2.2000000000000002</v>
      </c>
      <c r="D49" s="77">
        <f t="shared" si="15"/>
        <v>0.44000000000000006</v>
      </c>
      <c r="E49" s="82">
        <f t="shared" si="16"/>
        <v>0.85529136000000006</v>
      </c>
      <c r="F49" s="82">
        <f t="shared" si="17"/>
        <v>36.937938440668454</v>
      </c>
      <c r="G49" s="28">
        <v>8</v>
      </c>
      <c r="H49" s="84">
        <v>0</v>
      </c>
      <c r="I49" s="28">
        <v>0</v>
      </c>
      <c r="J49" s="30">
        <v>-2.6</v>
      </c>
      <c r="K49" s="41">
        <v>7</v>
      </c>
      <c r="L49" s="32" t="s">
        <v>2</v>
      </c>
      <c r="M49" s="32" t="s">
        <v>5</v>
      </c>
      <c r="N49" s="32" t="s">
        <v>51</v>
      </c>
      <c r="O49" s="32" t="s">
        <v>5</v>
      </c>
      <c r="P49" s="32" t="s">
        <v>2</v>
      </c>
      <c r="Q49" s="30" t="s">
        <v>30</v>
      </c>
      <c r="R49" s="104" t="s">
        <v>451</v>
      </c>
      <c r="S49" s="27" t="s">
        <v>28</v>
      </c>
      <c r="T49" s="31"/>
      <c r="U49" s="36" t="s">
        <v>269</v>
      </c>
      <c r="V49" s="36" t="s">
        <v>503</v>
      </c>
      <c r="W49" s="36"/>
    </row>
    <row r="50" spans="2:23" s="5" customFormat="1" x14ac:dyDescent="0.25">
      <c r="B50" s="26" t="s">
        <v>108</v>
      </c>
      <c r="C50" s="73">
        <v>2.2999999999999998</v>
      </c>
      <c r="D50" s="77">
        <f t="shared" si="15"/>
        <v>0.45999999999999996</v>
      </c>
      <c r="E50" s="82">
        <f t="shared" si="16"/>
        <v>0.89416823999999984</v>
      </c>
      <c r="F50" s="82">
        <f t="shared" si="17"/>
        <v>38.616935642517014</v>
      </c>
      <c r="G50" s="28">
        <v>8</v>
      </c>
      <c r="H50" s="84">
        <v>0</v>
      </c>
      <c r="I50" s="28">
        <v>0</v>
      </c>
      <c r="J50" s="30">
        <v>-2.6</v>
      </c>
      <c r="K50" s="41">
        <v>7</v>
      </c>
      <c r="L50" s="32" t="s">
        <v>2</v>
      </c>
      <c r="M50" s="32" t="s">
        <v>5</v>
      </c>
      <c r="N50" s="32" t="s">
        <v>51</v>
      </c>
      <c r="O50" s="32" t="s">
        <v>5</v>
      </c>
      <c r="P50" s="32" t="s">
        <v>2</v>
      </c>
      <c r="Q50" s="30" t="s">
        <v>30</v>
      </c>
      <c r="R50" s="104" t="s">
        <v>451</v>
      </c>
      <c r="S50" s="27" t="s">
        <v>28</v>
      </c>
      <c r="T50" s="31"/>
      <c r="U50" s="36" t="s">
        <v>269</v>
      </c>
      <c r="V50" s="36" t="s">
        <v>502</v>
      </c>
      <c r="W50" s="36"/>
    </row>
    <row r="51" spans="2:23" s="5" customFormat="1" x14ac:dyDescent="0.25">
      <c r="B51" s="26" t="s">
        <v>109</v>
      </c>
      <c r="C51" s="73">
        <v>2.4</v>
      </c>
      <c r="D51" s="77">
        <f t="shared" si="15"/>
        <v>0.48</v>
      </c>
      <c r="E51" s="82">
        <f t="shared" si="16"/>
        <v>0.93304511999999995</v>
      </c>
      <c r="F51" s="82">
        <f t="shared" si="17"/>
        <v>40.295932844365581</v>
      </c>
      <c r="G51" s="28">
        <v>8</v>
      </c>
      <c r="H51" s="84">
        <v>0</v>
      </c>
      <c r="I51" s="28">
        <v>0</v>
      </c>
      <c r="J51" s="30">
        <v>-2.6</v>
      </c>
      <c r="K51" s="41">
        <v>7</v>
      </c>
      <c r="L51" s="32" t="s">
        <v>2</v>
      </c>
      <c r="M51" s="32" t="s">
        <v>5</v>
      </c>
      <c r="N51" s="32" t="s">
        <v>51</v>
      </c>
      <c r="O51" s="32" t="s">
        <v>5</v>
      </c>
      <c r="P51" s="32" t="s">
        <v>2</v>
      </c>
      <c r="Q51" s="30" t="s">
        <v>30</v>
      </c>
      <c r="R51" s="104" t="s">
        <v>451</v>
      </c>
      <c r="S51" s="27" t="s">
        <v>28</v>
      </c>
      <c r="T51" s="31"/>
      <c r="U51" s="36" t="s">
        <v>269</v>
      </c>
      <c r="V51" s="36" t="s">
        <v>502</v>
      </c>
      <c r="W51" s="36"/>
    </row>
    <row r="52" spans="2:23" s="5" customFormat="1" x14ac:dyDescent="0.25">
      <c r="B52" s="26" t="s">
        <v>110</v>
      </c>
      <c r="C52" s="73">
        <v>0.8</v>
      </c>
      <c r="D52" s="77">
        <f t="shared" si="15"/>
        <v>0.16</v>
      </c>
      <c r="E52" s="82">
        <f t="shared" si="16"/>
        <v>0.31101503999999996</v>
      </c>
      <c r="F52" s="82">
        <f t="shared" ref="F52:F54" si="18">60*(G52*D52)/(PI()*1.82)</f>
        <v>13.431977614788527</v>
      </c>
      <c r="G52" s="28">
        <v>8</v>
      </c>
      <c r="H52" s="85">
        <v>45</v>
      </c>
      <c r="I52" s="28">
        <v>0</v>
      </c>
      <c r="J52" s="30">
        <v>-2.6</v>
      </c>
      <c r="K52" s="41">
        <v>7</v>
      </c>
      <c r="L52" s="32" t="s">
        <v>2</v>
      </c>
      <c r="M52" s="32" t="s">
        <v>5</v>
      </c>
      <c r="N52" s="32" t="s">
        <v>51</v>
      </c>
      <c r="O52" s="32" t="s">
        <v>5</v>
      </c>
      <c r="P52" s="32" t="s">
        <v>2</v>
      </c>
      <c r="Q52" s="30" t="s">
        <v>30</v>
      </c>
      <c r="R52" s="104" t="s">
        <v>451</v>
      </c>
      <c r="S52" s="27" t="s">
        <v>37</v>
      </c>
      <c r="T52" s="36" t="s">
        <v>36</v>
      </c>
      <c r="U52" s="36" t="s">
        <v>320</v>
      </c>
      <c r="V52" s="36" t="s">
        <v>491</v>
      </c>
      <c r="W52" s="36" t="s">
        <v>505</v>
      </c>
    </row>
    <row r="53" spans="2:23" s="5" customFormat="1" x14ac:dyDescent="0.25">
      <c r="B53" s="26" t="s">
        <v>111</v>
      </c>
      <c r="C53" s="73">
        <v>1.6</v>
      </c>
      <c r="D53" s="77">
        <f t="shared" si="15"/>
        <v>0.32</v>
      </c>
      <c r="E53" s="82">
        <f t="shared" si="16"/>
        <v>0.62203007999999993</v>
      </c>
      <c r="F53" s="82">
        <f t="shared" si="18"/>
        <v>26.863955229577055</v>
      </c>
      <c r="G53" s="28">
        <v>8</v>
      </c>
      <c r="H53" s="84">
        <v>45</v>
      </c>
      <c r="I53" s="28">
        <v>0</v>
      </c>
      <c r="J53" s="30">
        <v>-2.6</v>
      </c>
      <c r="K53" s="41">
        <v>7</v>
      </c>
      <c r="L53" s="32" t="s">
        <v>2</v>
      </c>
      <c r="M53" s="32" t="s">
        <v>5</v>
      </c>
      <c r="N53" s="32" t="s">
        <v>51</v>
      </c>
      <c r="O53" s="32" t="s">
        <v>5</v>
      </c>
      <c r="P53" s="32" t="s">
        <v>2</v>
      </c>
      <c r="Q53" s="30" t="s">
        <v>30</v>
      </c>
      <c r="R53" s="104" t="s">
        <v>451</v>
      </c>
      <c r="S53" s="27" t="s">
        <v>37</v>
      </c>
      <c r="T53" s="36" t="s">
        <v>36</v>
      </c>
      <c r="U53" s="36" t="s">
        <v>269</v>
      </c>
      <c r="V53" s="36" t="s">
        <v>492</v>
      </c>
      <c r="W53" s="36" t="s">
        <v>505</v>
      </c>
    </row>
    <row r="54" spans="2:23" s="5" customFormat="1" x14ac:dyDescent="0.25">
      <c r="B54" s="26" t="s">
        <v>112</v>
      </c>
      <c r="C54" s="73">
        <v>2</v>
      </c>
      <c r="D54" s="77">
        <f t="shared" si="15"/>
        <v>0.4</v>
      </c>
      <c r="E54" s="82">
        <f t="shared" si="16"/>
        <v>0.77753760000000005</v>
      </c>
      <c r="F54" s="82">
        <f t="shared" si="18"/>
        <v>33.57994403697132</v>
      </c>
      <c r="G54" s="28">
        <v>8</v>
      </c>
      <c r="H54" s="84">
        <v>45</v>
      </c>
      <c r="I54" s="28">
        <v>0</v>
      </c>
      <c r="J54" s="30">
        <v>-2.6</v>
      </c>
      <c r="K54" s="41">
        <v>7</v>
      </c>
      <c r="L54" s="32" t="s">
        <v>2</v>
      </c>
      <c r="M54" s="32" t="s">
        <v>5</v>
      </c>
      <c r="N54" s="32" t="s">
        <v>51</v>
      </c>
      <c r="O54" s="32" t="s">
        <v>5</v>
      </c>
      <c r="P54" s="32" t="s">
        <v>2</v>
      </c>
      <c r="Q54" s="30" t="s">
        <v>30</v>
      </c>
      <c r="R54" s="104" t="s">
        <v>451</v>
      </c>
      <c r="S54" s="27" t="s">
        <v>37</v>
      </c>
      <c r="T54" s="36" t="s">
        <v>36</v>
      </c>
      <c r="U54" s="36" t="s">
        <v>269</v>
      </c>
      <c r="V54" s="36" t="s">
        <v>493</v>
      </c>
      <c r="W54" s="36" t="s">
        <v>505</v>
      </c>
    </row>
    <row r="55" spans="2:23" s="5" customFormat="1" x14ac:dyDescent="0.25">
      <c r="B55" s="26" t="s">
        <v>113</v>
      </c>
      <c r="C55" s="73">
        <v>2.4</v>
      </c>
      <c r="D55" s="77">
        <f t="shared" ref="D55" si="19">C55/5</f>
        <v>0.48</v>
      </c>
      <c r="E55" s="82">
        <f t="shared" ref="E55" si="20">D55*1.943844</f>
        <v>0.93304511999999995</v>
      </c>
      <c r="F55" s="82">
        <f t="shared" ref="F55" si="21">60*(G55*D55)/(PI()*1.82)</f>
        <v>40.295932844365581</v>
      </c>
      <c r="G55" s="28">
        <v>8</v>
      </c>
      <c r="H55" s="84">
        <v>45</v>
      </c>
      <c r="I55" s="28">
        <v>0</v>
      </c>
      <c r="J55" s="30">
        <v>-2.6</v>
      </c>
      <c r="K55" s="41">
        <v>7</v>
      </c>
      <c r="L55" s="32" t="s">
        <v>2</v>
      </c>
      <c r="M55" s="32" t="s">
        <v>5</v>
      </c>
      <c r="N55" s="32" t="s">
        <v>51</v>
      </c>
      <c r="O55" s="32" t="s">
        <v>5</v>
      </c>
      <c r="P55" s="32" t="s">
        <v>2</v>
      </c>
      <c r="Q55" s="30" t="s">
        <v>30</v>
      </c>
      <c r="R55" s="104" t="s">
        <v>451</v>
      </c>
      <c r="S55" s="27" t="s">
        <v>37</v>
      </c>
      <c r="T55" s="36" t="s">
        <v>36</v>
      </c>
      <c r="U55" s="36" t="s">
        <v>269</v>
      </c>
      <c r="V55" s="36" t="s">
        <v>502</v>
      </c>
      <c r="W55" s="36"/>
    </row>
    <row r="56" spans="2:23" s="5" customFormat="1" x14ac:dyDescent="0.25">
      <c r="B56" s="26" t="s">
        <v>114</v>
      </c>
      <c r="C56" s="73">
        <v>0.8</v>
      </c>
      <c r="D56" s="77">
        <f t="shared" si="15"/>
        <v>0.16</v>
      </c>
      <c r="E56" s="82">
        <f t="shared" si="16"/>
        <v>0.31101503999999996</v>
      </c>
      <c r="F56" s="82">
        <f t="shared" ref="F56:F58" si="22">60*(G56*D56)/(PI()*1.82)</f>
        <v>13.431977614788527</v>
      </c>
      <c r="G56" s="28">
        <v>8</v>
      </c>
      <c r="H56" s="85">
        <v>90</v>
      </c>
      <c r="I56" s="28">
        <v>0</v>
      </c>
      <c r="J56" s="30">
        <v>-2.6</v>
      </c>
      <c r="K56" s="41">
        <v>7</v>
      </c>
      <c r="L56" s="32" t="s">
        <v>2</v>
      </c>
      <c r="M56" s="32" t="s">
        <v>5</v>
      </c>
      <c r="N56" s="32" t="s">
        <v>51</v>
      </c>
      <c r="O56" s="32" t="s">
        <v>5</v>
      </c>
      <c r="P56" s="32" t="s">
        <v>2</v>
      </c>
      <c r="Q56" s="30" t="s">
        <v>30</v>
      </c>
      <c r="R56" s="104" t="s">
        <v>451</v>
      </c>
      <c r="S56" s="27" t="s">
        <v>37</v>
      </c>
      <c r="T56" s="36" t="s">
        <v>36</v>
      </c>
      <c r="U56" s="36" t="s">
        <v>269</v>
      </c>
      <c r="V56" s="36" t="s">
        <v>494</v>
      </c>
      <c r="W56" s="36" t="s">
        <v>505</v>
      </c>
    </row>
    <row r="57" spans="2:23" s="5" customFormat="1" x14ac:dyDescent="0.25">
      <c r="B57" s="26" t="s">
        <v>115</v>
      </c>
      <c r="C57" s="73">
        <v>1.6</v>
      </c>
      <c r="D57" s="77">
        <f t="shared" si="15"/>
        <v>0.32</v>
      </c>
      <c r="E57" s="82">
        <f t="shared" si="16"/>
        <v>0.62203007999999993</v>
      </c>
      <c r="F57" s="82">
        <f t="shared" si="22"/>
        <v>26.863955229577055</v>
      </c>
      <c r="G57" s="28">
        <v>8</v>
      </c>
      <c r="H57" s="84">
        <v>90</v>
      </c>
      <c r="I57" s="28">
        <v>0</v>
      </c>
      <c r="J57" s="30">
        <v>-2.6</v>
      </c>
      <c r="K57" s="41">
        <v>7</v>
      </c>
      <c r="L57" s="32" t="s">
        <v>2</v>
      </c>
      <c r="M57" s="32" t="s">
        <v>5</v>
      </c>
      <c r="N57" s="32" t="s">
        <v>51</v>
      </c>
      <c r="O57" s="32" t="s">
        <v>5</v>
      </c>
      <c r="P57" s="32" t="s">
        <v>2</v>
      </c>
      <c r="Q57" s="30" t="s">
        <v>30</v>
      </c>
      <c r="R57" s="104" t="s">
        <v>451</v>
      </c>
      <c r="S57" s="27" t="s">
        <v>37</v>
      </c>
      <c r="T57" s="36" t="s">
        <v>36</v>
      </c>
      <c r="U57" s="36" t="s">
        <v>269</v>
      </c>
      <c r="V57" s="36" t="s">
        <v>495</v>
      </c>
      <c r="W57" s="36" t="s">
        <v>505</v>
      </c>
    </row>
    <row r="58" spans="2:23" s="5" customFormat="1" x14ac:dyDescent="0.25">
      <c r="B58" s="26" t="s">
        <v>116</v>
      </c>
      <c r="C58" s="73">
        <v>2</v>
      </c>
      <c r="D58" s="77">
        <f t="shared" si="15"/>
        <v>0.4</v>
      </c>
      <c r="E58" s="82">
        <f t="shared" si="16"/>
        <v>0.77753760000000005</v>
      </c>
      <c r="F58" s="82">
        <f t="shared" si="22"/>
        <v>33.57994403697132</v>
      </c>
      <c r="G58" s="28">
        <v>8</v>
      </c>
      <c r="H58" s="84">
        <v>90</v>
      </c>
      <c r="I58" s="28">
        <v>0</v>
      </c>
      <c r="J58" s="30">
        <v>-2.6</v>
      </c>
      <c r="K58" s="41">
        <v>7</v>
      </c>
      <c r="L58" s="32" t="s">
        <v>2</v>
      </c>
      <c r="M58" s="32" t="s">
        <v>5</v>
      </c>
      <c r="N58" s="32" t="s">
        <v>51</v>
      </c>
      <c r="O58" s="32" t="s">
        <v>5</v>
      </c>
      <c r="P58" s="32" t="s">
        <v>2</v>
      </c>
      <c r="Q58" s="30" t="s">
        <v>30</v>
      </c>
      <c r="R58" s="104" t="s">
        <v>451</v>
      </c>
      <c r="S58" s="27" t="s">
        <v>37</v>
      </c>
      <c r="T58" s="36" t="s">
        <v>36</v>
      </c>
      <c r="U58" s="36" t="s">
        <v>269</v>
      </c>
      <c r="V58" s="36" t="s">
        <v>496</v>
      </c>
      <c r="W58" s="36" t="s">
        <v>505</v>
      </c>
    </row>
    <row r="59" spans="2:23" s="5" customFormat="1" x14ac:dyDescent="0.25">
      <c r="B59" s="26" t="s">
        <v>117</v>
      </c>
      <c r="C59" s="73">
        <v>2.4</v>
      </c>
      <c r="D59" s="77">
        <f t="shared" ref="D59" si="23">C59/5</f>
        <v>0.48</v>
      </c>
      <c r="E59" s="82">
        <f t="shared" ref="E59" si="24">D59*1.943844</f>
        <v>0.93304511999999995</v>
      </c>
      <c r="F59" s="82">
        <f t="shared" ref="F59" si="25">60*(G59*D59)/(PI()*1.82)</f>
        <v>40.295932844365581</v>
      </c>
      <c r="G59" s="28">
        <v>8</v>
      </c>
      <c r="H59" s="84">
        <v>90</v>
      </c>
      <c r="I59" s="28">
        <v>0</v>
      </c>
      <c r="J59" s="30">
        <v>-2.6</v>
      </c>
      <c r="K59" s="41">
        <v>7</v>
      </c>
      <c r="L59" s="32" t="s">
        <v>2</v>
      </c>
      <c r="M59" s="32" t="s">
        <v>5</v>
      </c>
      <c r="N59" s="32" t="s">
        <v>51</v>
      </c>
      <c r="O59" s="32" t="s">
        <v>5</v>
      </c>
      <c r="P59" s="32" t="s">
        <v>2</v>
      </c>
      <c r="Q59" s="30" t="s">
        <v>30</v>
      </c>
      <c r="R59" s="104" t="s">
        <v>451</v>
      </c>
      <c r="S59" s="27" t="s">
        <v>37</v>
      </c>
      <c r="T59" s="36" t="s">
        <v>36</v>
      </c>
      <c r="U59" s="36" t="s">
        <v>269</v>
      </c>
      <c r="V59" s="36" t="s">
        <v>502</v>
      </c>
      <c r="W59" s="36"/>
    </row>
    <row r="60" spans="2:23" s="5" customFormat="1" x14ac:dyDescent="0.25">
      <c r="B60" s="26" t="s">
        <v>118</v>
      </c>
      <c r="C60" s="73">
        <v>0.8</v>
      </c>
      <c r="D60" s="77">
        <f t="shared" si="15"/>
        <v>0.16</v>
      </c>
      <c r="E60" s="82">
        <f t="shared" si="16"/>
        <v>0.31101503999999996</v>
      </c>
      <c r="F60" s="82">
        <f t="shared" ref="F60:F62" si="26">60*(G60*D60)/(PI()*1.82)</f>
        <v>13.431977614788527</v>
      </c>
      <c r="G60" s="28">
        <v>8</v>
      </c>
      <c r="H60" s="84">
        <v>0</v>
      </c>
      <c r="I60" s="81">
        <v>10</v>
      </c>
      <c r="J60" s="30">
        <v>-2.6</v>
      </c>
      <c r="K60" s="41">
        <v>7</v>
      </c>
      <c r="L60" s="32" t="s">
        <v>2</v>
      </c>
      <c r="M60" s="32" t="s">
        <v>5</v>
      </c>
      <c r="N60" s="32" t="s">
        <v>51</v>
      </c>
      <c r="O60" s="32" t="s">
        <v>5</v>
      </c>
      <c r="P60" s="32" t="s">
        <v>2</v>
      </c>
      <c r="Q60" s="30" t="s">
        <v>30</v>
      </c>
      <c r="R60" s="104" t="s">
        <v>451</v>
      </c>
      <c r="S60" s="27" t="s">
        <v>38</v>
      </c>
      <c r="T60" s="31"/>
      <c r="U60" s="36" t="s">
        <v>321</v>
      </c>
      <c r="V60" s="36" t="s">
        <v>498</v>
      </c>
      <c r="W60" s="36"/>
    </row>
    <row r="61" spans="2:23" s="5" customFormat="1" x14ac:dyDescent="0.25">
      <c r="B61" s="26" t="s">
        <v>119</v>
      </c>
      <c r="C61" s="73">
        <v>1.6</v>
      </c>
      <c r="D61" s="77">
        <f t="shared" si="15"/>
        <v>0.32</v>
      </c>
      <c r="E61" s="82">
        <f t="shared" si="16"/>
        <v>0.62203007999999993</v>
      </c>
      <c r="F61" s="82">
        <f t="shared" si="26"/>
        <v>26.863955229577055</v>
      </c>
      <c r="G61" s="28">
        <v>8</v>
      </c>
      <c r="H61" s="84">
        <v>0</v>
      </c>
      <c r="I61" s="28">
        <v>10</v>
      </c>
      <c r="J61" s="30">
        <v>-2.6</v>
      </c>
      <c r="K61" s="41">
        <v>7</v>
      </c>
      <c r="L61" s="32" t="s">
        <v>2</v>
      </c>
      <c r="M61" s="32" t="s">
        <v>5</v>
      </c>
      <c r="N61" s="32" t="s">
        <v>51</v>
      </c>
      <c r="O61" s="32" t="s">
        <v>5</v>
      </c>
      <c r="P61" s="32" t="s">
        <v>2</v>
      </c>
      <c r="Q61" s="30" t="s">
        <v>30</v>
      </c>
      <c r="R61" s="104" t="s">
        <v>451</v>
      </c>
      <c r="S61" s="27" t="s">
        <v>38</v>
      </c>
      <c r="T61" s="31"/>
      <c r="U61" s="36" t="s">
        <v>269</v>
      </c>
      <c r="V61" s="36" t="s">
        <v>498</v>
      </c>
      <c r="W61" s="36"/>
    </row>
    <row r="62" spans="2:23" s="5" customFormat="1" x14ac:dyDescent="0.25">
      <c r="B62" s="26" t="s">
        <v>120</v>
      </c>
      <c r="C62" s="73">
        <v>2</v>
      </c>
      <c r="D62" s="77">
        <f t="shared" si="15"/>
        <v>0.4</v>
      </c>
      <c r="E62" s="82">
        <f t="shared" si="16"/>
        <v>0.77753760000000005</v>
      </c>
      <c r="F62" s="82">
        <f t="shared" si="26"/>
        <v>33.57994403697132</v>
      </c>
      <c r="G62" s="28">
        <v>8</v>
      </c>
      <c r="H62" s="84">
        <v>0</v>
      </c>
      <c r="I62" s="28">
        <v>10</v>
      </c>
      <c r="J62" s="30">
        <v>-2.6</v>
      </c>
      <c r="K62" s="41">
        <v>7</v>
      </c>
      <c r="L62" s="32" t="s">
        <v>2</v>
      </c>
      <c r="M62" s="32" t="s">
        <v>5</v>
      </c>
      <c r="N62" s="32" t="s">
        <v>51</v>
      </c>
      <c r="O62" s="32" t="s">
        <v>5</v>
      </c>
      <c r="P62" s="32" t="s">
        <v>2</v>
      </c>
      <c r="Q62" s="30" t="s">
        <v>30</v>
      </c>
      <c r="R62" s="104" t="s">
        <v>451</v>
      </c>
      <c r="S62" s="27" t="s">
        <v>38</v>
      </c>
      <c r="T62" s="31"/>
      <c r="U62" s="36" t="s">
        <v>269</v>
      </c>
      <c r="V62" s="36" t="s">
        <v>498</v>
      </c>
      <c r="W62" s="36"/>
    </row>
    <row r="63" spans="2:23" s="5" customFormat="1" x14ac:dyDescent="0.25">
      <c r="B63" s="26" t="s">
        <v>121</v>
      </c>
      <c r="C63" s="73">
        <v>2.4</v>
      </c>
      <c r="D63" s="77">
        <f t="shared" ref="D63" si="27">C63/5</f>
        <v>0.48</v>
      </c>
      <c r="E63" s="82">
        <f t="shared" ref="E63" si="28">D63*1.943844</f>
        <v>0.93304511999999995</v>
      </c>
      <c r="F63" s="82">
        <f t="shared" ref="F63" si="29">60*(G63*D63)/(PI()*1.82)</f>
        <v>40.295932844365581</v>
      </c>
      <c r="G63" s="28">
        <v>8</v>
      </c>
      <c r="H63" s="84">
        <v>0</v>
      </c>
      <c r="I63" s="28">
        <v>10</v>
      </c>
      <c r="J63" s="30">
        <v>-2.6</v>
      </c>
      <c r="K63" s="41">
        <v>7</v>
      </c>
      <c r="L63" s="32" t="s">
        <v>2</v>
      </c>
      <c r="M63" s="32" t="s">
        <v>5</v>
      </c>
      <c r="N63" s="32" t="s">
        <v>51</v>
      </c>
      <c r="O63" s="32" t="s">
        <v>5</v>
      </c>
      <c r="P63" s="32" t="s">
        <v>2</v>
      </c>
      <c r="Q63" s="30" t="s">
        <v>30</v>
      </c>
      <c r="R63" s="104" t="s">
        <v>451</v>
      </c>
      <c r="S63" s="27" t="s">
        <v>38</v>
      </c>
      <c r="T63" s="31"/>
      <c r="U63" s="36" t="s">
        <v>269</v>
      </c>
      <c r="V63" s="36" t="s">
        <v>498</v>
      </c>
      <c r="W63" s="36"/>
    </row>
    <row r="64" spans="2:23" s="5" customFormat="1" x14ac:dyDescent="0.25">
      <c r="B64" s="26" t="s">
        <v>122</v>
      </c>
      <c r="C64" s="73">
        <v>1.6</v>
      </c>
      <c r="D64" s="77">
        <f t="shared" si="15"/>
        <v>0.32</v>
      </c>
      <c r="E64" s="82">
        <f t="shared" si="16"/>
        <v>0.62203007999999993</v>
      </c>
      <c r="F64" s="82">
        <f t="shared" ref="F64:F67" si="30">60*(G64*D64)/(PI()*1.82)</f>
        <v>26.863955229577055</v>
      </c>
      <c r="G64" s="28">
        <v>8</v>
      </c>
      <c r="H64" s="84">
        <v>0</v>
      </c>
      <c r="I64" s="71" t="s">
        <v>63</v>
      </c>
      <c r="J64" s="30">
        <v>-2.6</v>
      </c>
      <c r="K64" s="41">
        <v>7</v>
      </c>
      <c r="L64" s="32" t="s">
        <v>2</v>
      </c>
      <c r="M64" s="32" t="s">
        <v>5</v>
      </c>
      <c r="N64" s="32" t="s">
        <v>51</v>
      </c>
      <c r="O64" s="32" t="s">
        <v>5</v>
      </c>
      <c r="P64" s="32" t="s">
        <v>2</v>
      </c>
      <c r="Q64" s="30" t="s">
        <v>30</v>
      </c>
      <c r="R64" s="104" t="s">
        <v>451</v>
      </c>
      <c r="S64" s="27" t="s">
        <v>65</v>
      </c>
      <c r="T64" s="31"/>
      <c r="U64" s="36" t="s">
        <v>269</v>
      </c>
      <c r="V64" s="36" t="s">
        <v>498</v>
      </c>
      <c r="W64" s="36"/>
    </row>
    <row r="65" spans="2:23" s="5" customFormat="1" x14ac:dyDescent="0.25">
      <c r="B65" s="26" t="s">
        <v>123</v>
      </c>
      <c r="C65" s="73">
        <v>0.8</v>
      </c>
      <c r="D65" s="77">
        <f t="shared" si="15"/>
        <v>0.16</v>
      </c>
      <c r="E65" s="82">
        <f t="shared" si="16"/>
        <v>0.31101503999999996</v>
      </c>
      <c r="F65" s="82">
        <f t="shared" si="30"/>
        <v>13.431977614788527</v>
      </c>
      <c r="G65" s="28">
        <v>8</v>
      </c>
      <c r="H65" s="84">
        <v>0</v>
      </c>
      <c r="I65" s="28">
        <v>20</v>
      </c>
      <c r="J65" s="30">
        <v>-2.6</v>
      </c>
      <c r="K65" s="41">
        <v>7</v>
      </c>
      <c r="L65" s="32" t="s">
        <v>2</v>
      </c>
      <c r="M65" s="32" t="s">
        <v>5</v>
      </c>
      <c r="N65" s="32" t="s">
        <v>51</v>
      </c>
      <c r="O65" s="32" t="s">
        <v>5</v>
      </c>
      <c r="P65" s="32" t="s">
        <v>2</v>
      </c>
      <c r="Q65" s="30" t="s">
        <v>30</v>
      </c>
      <c r="R65" s="104" t="s">
        <v>451</v>
      </c>
      <c r="S65" s="27" t="s">
        <v>38</v>
      </c>
      <c r="T65" s="31"/>
      <c r="U65" s="36" t="s">
        <v>269</v>
      </c>
      <c r="V65" s="36" t="s">
        <v>498</v>
      </c>
      <c r="W65" s="36"/>
    </row>
    <row r="66" spans="2:23" s="5" customFormat="1" x14ac:dyDescent="0.25">
      <c r="B66" s="26" t="s">
        <v>124</v>
      </c>
      <c r="C66" s="73">
        <v>1.6</v>
      </c>
      <c r="D66" s="77">
        <f t="shared" si="15"/>
        <v>0.32</v>
      </c>
      <c r="E66" s="82">
        <f t="shared" si="16"/>
        <v>0.62203007999999993</v>
      </c>
      <c r="F66" s="82">
        <f t="shared" si="30"/>
        <v>26.863955229577055</v>
      </c>
      <c r="G66" s="28">
        <v>8</v>
      </c>
      <c r="H66" s="84">
        <v>0</v>
      </c>
      <c r="I66" s="28">
        <v>20</v>
      </c>
      <c r="J66" s="30">
        <v>-2.6</v>
      </c>
      <c r="K66" s="41">
        <v>7</v>
      </c>
      <c r="L66" s="32" t="s">
        <v>2</v>
      </c>
      <c r="M66" s="32" t="s">
        <v>5</v>
      </c>
      <c r="N66" s="32" t="s">
        <v>51</v>
      </c>
      <c r="O66" s="32" t="s">
        <v>5</v>
      </c>
      <c r="P66" s="32" t="s">
        <v>2</v>
      </c>
      <c r="Q66" s="30" t="s">
        <v>30</v>
      </c>
      <c r="R66" s="104" t="s">
        <v>451</v>
      </c>
      <c r="S66" s="27" t="s">
        <v>38</v>
      </c>
      <c r="T66" s="31"/>
      <c r="U66" s="36" t="s">
        <v>269</v>
      </c>
      <c r="V66" s="36" t="s">
        <v>498</v>
      </c>
      <c r="W66" s="36"/>
    </row>
    <row r="67" spans="2:23" s="5" customFormat="1" x14ac:dyDescent="0.25">
      <c r="B67" s="26" t="s">
        <v>125</v>
      </c>
      <c r="C67" s="73">
        <v>2</v>
      </c>
      <c r="D67" s="77">
        <f t="shared" si="15"/>
        <v>0.4</v>
      </c>
      <c r="E67" s="82">
        <f t="shared" si="16"/>
        <v>0.77753760000000005</v>
      </c>
      <c r="F67" s="82">
        <f t="shared" si="30"/>
        <v>33.57994403697132</v>
      </c>
      <c r="G67" s="28">
        <v>8</v>
      </c>
      <c r="H67" s="84">
        <v>0</v>
      </c>
      <c r="I67" s="28">
        <v>20</v>
      </c>
      <c r="J67" s="30">
        <v>-2.6</v>
      </c>
      <c r="K67" s="41">
        <v>7</v>
      </c>
      <c r="L67" s="32" t="s">
        <v>2</v>
      </c>
      <c r="M67" s="32" t="s">
        <v>5</v>
      </c>
      <c r="N67" s="32" t="s">
        <v>51</v>
      </c>
      <c r="O67" s="32" t="s">
        <v>5</v>
      </c>
      <c r="P67" s="32" t="s">
        <v>2</v>
      </c>
      <c r="Q67" s="30" t="s">
        <v>30</v>
      </c>
      <c r="R67" s="104" t="s">
        <v>451</v>
      </c>
      <c r="S67" s="27" t="s">
        <v>38</v>
      </c>
      <c r="T67" s="31"/>
      <c r="U67" s="36" t="s">
        <v>269</v>
      </c>
      <c r="V67" s="36" t="s">
        <v>498</v>
      </c>
      <c r="W67" s="36"/>
    </row>
    <row r="68" spans="2:23" s="5" customFormat="1" x14ac:dyDescent="0.25">
      <c r="B68" s="26" t="s">
        <v>126</v>
      </c>
      <c r="C68" s="73">
        <v>2.4</v>
      </c>
      <c r="D68" s="77">
        <f t="shared" ref="D68" si="31">C68/5</f>
        <v>0.48</v>
      </c>
      <c r="E68" s="82">
        <f t="shared" ref="E68" si="32">D68*1.943844</f>
        <v>0.93304511999999995</v>
      </c>
      <c r="F68" s="82">
        <f t="shared" ref="F68" si="33">60*(G68*D68)/(PI()*1.82)</f>
        <v>40.295932844365581</v>
      </c>
      <c r="G68" s="28">
        <v>8</v>
      </c>
      <c r="H68" s="84">
        <v>0</v>
      </c>
      <c r="I68" s="28">
        <v>20</v>
      </c>
      <c r="J68" s="30">
        <v>-2.6</v>
      </c>
      <c r="K68" s="41">
        <v>7</v>
      </c>
      <c r="L68" s="32" t="s">
        <v>2</v>
      </c>
      <c r="M68" s="32" t="s">
        <v>5</v>
      </c>
      <c r="N68" s="32" t="s">
        <v>51</v>
      </c>
      <c r="O68" s="32" t="s">
        <v>5</v>
      </c>
      <c r="P68" s="32" t="s">
        <v>2</v>
      </c>
      <c r="Q68" s="30" t="s">
        <v>30</v>
      </c>
      <c r="R68" s="104" t="s">
        <v>451</v>
      </c>
      <c r="S68" s="27" t="s">
        <v>38</v>
      </c>
      <c r="T68" s="31"/>
      <c r="U68" s="36" t="s">
        <v>269</v>
      </c>
      <c r="V68" s="36" t="s">
        <v>498</v>
      </c>
      <c r="W68" s="36"/>
    </row>
    <row r="69" spans="2:23" s="5" customFormat="1" x14ac:dyDescent="0.25">
      <c r="B69" s="26" t="s">
        <v>127</v>
      </c>
      <c r="C69" s="73">
        <v>1.6</v>
      </c>
      <c r="D69" s="77">
        <f t="shared" si="15"/>
        <v>0.32</v>
      </c>
      <c r="E69" s="82">
        <f t="shared" si="16"/>
        <v>0.62203007999999993</v>
      </c>
      <c r="F69" s="82">
        <f t="shared" ref="F69:F72" si="34">60*(G69*D69)/(PI()*1.82)</f>
        <v>26.863955229577055</v>
      </c>
      <c r="G69" s="28">
        <v>8</v>
      </c>
      <c r="H69" s="84">
        <v>0</v>
      </c>
      <c r="I69" s="71" t="s">
        <v>64</v>
      </c>
      <c r="J69" s="30">
        <v>-2.6</v>
      </c>
      <c r="K69" s="41">
        <v>7</v>
      </c>
      <c r="L69" s="32" t="s">
        <v>2</v>
      </c>
      <c r="M69" s="32" t="s">
        <v>5</v>
      </c>
      <c r="N69" s="32" t="s">
        <v>51</v>
      </c>
      <c r="O69" s="32" t="s">
        <v>5</v>
      </c>
      <c r="P69" s="32" t="s">
        <v>2</v>
      </c>
      <c r="Q69" s="30" t="s">
        <v>30</v>
      </c>
      <c r="R69" s="104" t="s">
        <v>451</v>
      </c>
      <c r="S69" s="27" t="s">
        <v>65</v>
      </c>
      <c r="T69" s="31"/>
      <c r="U69" s="36" t="s">
        <v>269</v>
      </c>
      <c r="V69" s="36" t="s">
        <v>498</v>
      </c>
      <c r="W69" s="36"/>
    </row>
    <row r="70" spans="2:23" s="5" customFormat="1" x14ac:dyDescent="0.25">
      <c r="B70" s="26" t="s">
        <v>128</v>
      </c>
      <c r="C70" s="73">
        <v>0.8</v>
      </c>
      <c r="D70" s="77">
        <f t="shared" si="15"/>
        <v>0.16</v>
      </c>
      <c r="E70" s="82">
        <f t="shared" si="16"/>
        <v>0.31101503999999996</v>
      </c>
      <c r="F70" s="82">
        <f t="shared" si="34"/>
        <v>13.431977614788527</v>
      </c>
      <c r="G70" s="28">
        <v>8</v>
      </c>
      <c r="H70" s="84">
        <v>0</v>
      </c>
      <c r="I70" s="28">
        <v>30</v>
      </c>
      <c r="J70" s="30">
        <v>-2.6</v>
      </c>
      <c r="K70" s="41">
        <v>7</v>
      </c>
      <c r="L70" s="32" t="s">
        <v>2</v>
      </c>
      <c r="M70" s="32" t="s">
        <v>5</v>
      </c>
      <c r="N70" s="32" t="s">
        <v>51</v>
      </c>
      <c r="O70" s="32" t="s">
        <v>5</v>
      </c>
      <c r="P70" s="32" t="s">
        <v>2</v>
      </c>
      <c r="Q70" s="30" t="s">
        <v>30</v>
      </c>
      <c r="R70" s="104" t="s">
        <v>451</v>
      </c>
      <c r="S70" s="27" t="s">
        <v>38</v>
      </c>
      <c r="T70" s="31"/>
      <c r="U70" s="36" t="s">
        <v>269</v>
      </c>
      <c r="V70" s="36" t="s">
        <v>498</v>
      </c>
      <c r="W70" s="36"/>
    </row>
    <row r="71" spans="2:23" s="5" customFormat="1" x14ac:dyDescent="0.25">
      <c r="B71" s="26" t="s">
        <v>129</v>
      </c>
      <c r="C71" s="73">
        <v>1.6</v>
      </c>
      <c r="D71" s="77">
        <f t="shared" si="15"/>
        <v>0.32</v>
      </c>
      <c r="E71" s="82">
        <f t="shared" si="16"/>
        <v>0.62203007999999993</v>
      </c>
      <c r="F71" s="82">
        <f t="shared" si="34"/>
        <v>26.863955229577055</v>
      </c>
      <c r="G71" s="28">
        <v>8</v>
      </c>
      <c r="H71" s="84">
        <v>0</v>
      </c>
      <c r="I71" s="28">
        <v>30</v>
      </c>
      <c r="J71" s="30">
        <v>-2.6</v>
      </c>
      <c r="K71" s="41">
        <v>7</v>
      </c>
      <c r="L71" s="32" t="s">
        <v>2</v>
      </c>
      <c r="M71" s="32" t="s">
        <v>5</v>
      </c>
      <c r="N71" s="32" t="s">
        <v>51</v>
      </c>
      <c r="O71" s="32" t="s">
        <v>5</v>
      </c>
      <c r="P71" s="32" t="s">
        <v>2</v>
      </c>
      <c r="Q71" s="30" t="s">
        <v>30</v>
      </c>
      <c r="R71" s="104" t="s">
        <v>451</v>
      </c>
      <c r="S71" s="27" t="s">
        <v>38</v>
      </c>
      <c r="T71" s="31"/>
      <c r="U71" s="36" t="s">
        <v>269</v>
      </c>
      <c r="V71" s="36" t="s">
        <v>498</v>
      </c>
      <c r="W71" s="36"/>
    </row>
    <row r="72" spans="2:23" s="5" customFormat="1" x14ac:dyDescent="0.25">
      <c r="B72" s="26" t="s">
        <v>130</v>
      </c>
      <c r="C72" s="73">
        <v>2</v>
      </c>
      <c r="D72" s="77">
        <f t="shared" si="15"/>
        <v>0.4</v>
      </c>
      <c r="E72" s="82">
        <f t="shared" si="16"/>
        <v>0.77753760000000005</v>
      </c>
      <c r="F72" s="82">
        <f t="shared" si="34"/>
        <v>33.57994403697132</v>
      </c>
      <c r="G72" s="28">
        <v>8</v>
      </c>
      <c r="H72" s="84">
        <v>0</v>
      </c>
      <c r="I72" s="28">
        <v>30</v>
      </c>
      <c r="J72" s="30">
        <v>-2.6</v>
      </c>
      <c r="K72" s="41">
        <v>7</v>
      </c>
      <c r="L72" s="32" t="s">
        <v>2</v>
      </c>
      <c r="M72" s="32" t="s">
        <v>5</v>
      </c>
      <c r="N72" s="32" t="s">
        <v>51</v>
      </c>
      <c r="O72" s="32" t="s">
        <v>5</v>
      </c>
      <c r="P72" s="32" t="s">
        <v>2</v>
      </c>
      <c r="Q72" s="30" t="s">
        <v>30</v>
      </c>
      <c r="R72" s="104" t="s">
        <v>451</v>
      </c>
      <c r="S72" s="27" t="s">
        <v>38</v>
      </c>
      <c r="T72" s="31"/>
      <c r="U72" s="36" t="s">
        <v>269</v>
      </c>
      <c r="V72" s="36" t="s">
        <v>498</v>
      </c>
      <c r="W72" s="36"/>
    </row>
    <row r="73" spans="2:23" s="5" customFormat="1" x14ac:dyDescent="0.25">
      <c r="B73" s="26" t="s">
        <v>131</v>
      </c>
      <c r="C73" s="73">
        <v>2.4</v>
      </c>
      <c r="D73" s="77">
        <f t="shared" ref="D73" si="35">C73/5</f>
        <v>0.48</v>
      </c>
      <c r="E73" s="82">
        <f t="shared" ref="E73" si="36">D73*1.943844</f>
        <v>0.93304511999999995</v>
      </c>
      <c r="F73" s="82">
        <f t="shared" ref="F73" si="37">60*(G73*D73)/(PI()*1.82)</f>
        <v>40.295932844365581</v>
      </c>
      <c r="G73" s="28">
        <v>8</v>
      </c>
      <c r="H73" s="84">
        <v>0</v>
      </c>
      <c r="I73" s="28">
        <v>30</v>
      </c>
      <c r="J73" s="30">
        <v>-2.6</v>
      </c>
      <c r="K73" s="41">
        <v>7</v>
      </c>
      <c r="L73" s="32" t="s">
        <v>2</v>
      </c>
      <c r="M73" s="32" t="s">
        <v>5</v>
      </c>
      <c r="N73" s="32" t="s">
        <v>51</v>
      </c>
      <c r="O73" s="32" t="s">
        <v>5</v>
      </c>
      <c r="P73" s="32" t="s">
        <v>2</v>
      </c>
      <c r="Q73" s="30" t="s">
        <v>30</v>
      </c>
      <c r="R73" s="104" t="s">
        <v>451</v>
      </c>
      <c r="S73" s="27" t="s">
        <v>38</v>
      </c>
      <c r="T73" s="31"/>
      <c r="U73" s="36" t="s">
        <v>269</v>
      </c>
      <c r="V73" s="36" t="s">
        <v>498</v>
      </c>
      <c r="W73" s="36"/>
    </row>
    <row r="74" spans="2:23" s="5" customFormat="1" x14ac:dyDescent="0.25">
      <c r="B74" s="26" t="s">
        <v>132</v>
      </c>
      <c r="C74" s="73">
        <v>0.8</v>
      </c>
      <c r="D74" s="77">
        <f t="shared" si="15"/>
        <v>0.16</v>
      </c>
      <c r="E74" s="82">
        <f t="shared" si="16"/>
        <v>0.31101503999999996</v>
      </c>
      <c r="F74" s="82">
        <f t="shared" ref="F74:F80" si="38">60*(G74*D74)/(PI()*1.82)</f>
        <v>13.431977614788527</v>
      </c>
      <c r="G74" s="28">
        <v>8</v>
      </c>
      <c r="H74" s="85">
        <v>45</v>
      </c>
      <c r="I74" s="28">
        <v>30</v>
      </c>
      <c r="J74" s="30">
        <v>-2.6</v>
      </c>
      <c r="K74" s="41">
        <v>7</v>
      </c>
      <c r="L74" s="32" t="s">
        <v>2</v>
      </c>
      <c r="M74" s="32" t="s">
        <v>5</v>
      </c>
      <c r="N74" s="32" t="s">
        <v>51</v>
      </c>
      <c r="O74" s="32" t="s">
        <v>5</v>
      </c>
      <c r="P74" s="32" t="s">
        <v>2</v>
      </c>
      <c r="Q74" s="30" t="s">
        <v>30</v>
      </c>
      <c r="R74" s="104" t="s">
        <v>451</v>
      </c>
      <c r="S74" s="27" t="s">
        <v>39</v>
      </c>
      <c r="T74" s="31"/>
      <c r="U74" s="36" t="s">
        <v>320</v>
      </c>
      <c r="V74" s="36" t="s">
        <v>498</v>
      </c>
      <c r="W74" s="36"/>
    </row>
    <row r="75" spans="2:23" s="5" customFormat="1" x14ac:dyDescent="0.25">
      <c r="B75" s="26" t="s">
        <v>270</v>
      </c>
      <c r="C75" s="73">
        <v>1.6</v>
      </c>
      <c r="D75" s="77">
        <f t="shared" si="15"/>
        <v>0.32</v>
      </c>
      <c r="E75" s="82">
        <f t="shared" si="16"/>
        <v>0.62203007999999993</v>
      </c>
      <c r="F75" s="82">
        <f t="shared" si="38"/>
        <v>26.863955229577055</v>
      </c>
      <c r="G75" s="28">
        <v>8</v>
      </c>
      <c r="H75" s="84">
        <v>45</v>
      </c>
      <c r="I75" s="28">
        <v>30</v>
      </c>
      <c r="J75" s="30">
        <v>-2.6</v>
      </c>
      <c r="K75" s="41">
        <v>7</v>
      </c>
      <c r="L75" s="32" t="s">
        <v>2</v>
      </c>
      <c r="M75" s="32" t="s">
        <v>5</v>
      </c>
      <c r="N75" s="32" t="s">
        <v>51</v>
      </c>
      <c r="O75" s="32" t="s">
        <v>5</v>
      </c>
      <c r="P75" s="32" t="s">
        <v>2</v>
      </c>
      <c r="Q75" s="30" t="s">
        <v>30</v>
      </c>
      <c r="R75" s="104" t="s">
        <v>451</v>
      </c>
      <c r="S75" s="27" t="s">
        <v>39</v>
      </c>
      <c r="T75" s="31"/>
      <c r="U75" s="36" t="s">
        <v>269</v>
      </c>
      <c r="V75" s="36" t="s">
        <v>498</v>
      </c>
      <c r="W75" s="36"/>
    </row>
    <row r="76" spans="2:23" s="5" customFormat="1" x14ac:dyDescent="0.25">
      <c r="B76" s="26" t="s">
        <v>271</v>
      </c>
      <c r="C76" s="73">
        <v>2</v>
      </c>
      <c r="D76" s="77">
        <f t="shared" si="15"/>
        <v>0.4</v>
      </c>
      <c r="E76" s="82">
        <f t="shared" si="16"/>
        <v>0.77753760000000005</v>
      </c>
      <c r="F76" s="82">
        <f t="shared" si="38"/>
        <v>33.57994403697132</v>
      </c>
      <c r="G76" s="28">
        <v>8</v>
      </c>
      <c r="H76" s="84">
        <v>45</v>
      </c>
      <c r="I76" s="28">
        <v>30</v>
      </c>
      <c r="J76" s="30">
        <v>-2.6</v>
      </c>
      <c r="K76" s="41">
        <v>7</v>
      </c>
      <c r="L76" s="32" t="s">
        <v>2</v>
      </c>
      <c r="M76" s="32" t="s">
        <v>5</v>
      </c>
      <c r="N76" s="32" t="s">
        <v>51</v>
      </c>
      <c r="O76" s="32" t="s">
        <v>5</v>
      </c>
      <c r="P76" s="32" t="s">
        <v>2</v>
      </c>
      <c r="Q76" s="30" t="s">
        <v>30</v>
      </c>
      <c r="R76" s="104" t="s">
        <v>451</v>
      </c>
      <c r="S76" s="27" t="s">
        <v>39</v>
      </c>
      <c r="T76" s="31"/>
      <c r="U76" s="36" t="s">
        <v>269</v>
      </c>
      <c r="V76" s="36" t="s">
        <v>498</v>
      </c>
      <c r="W76" s="36"/>
    </row>
    <row r="77" spans="2:23" s="5" customFormat="1" x14ac:dyDescent="0.25">
      <c r="B77" s="26" t="s">
        <v>272</v>
      </c>
      <c r="C77" s="73">
        <v>2.4</v>
      </c>
      <c r="D77" s="77">
        <f t="shared" ref="D77" si="39">C77/5</f>
        <v>0.48</v>
      </c>
      <c r="E77" s="82">
        <f t="shared" ref="E77" si="40">D77*1.943844</f>
        <v>0.93304511999999995</v>
      </c>
      <c r="F77" s="82">
        <f t="shared" ref="F77" si="41">60*(G77*D77)/(PI()*1.82)</f>
        <v>40.295932844365581</v>
      </c>
      <c r="G77" s="28">
        <v>8</v>
      </c>
      <c r="H77" s="84">
        <v>45</v>
      </c>
      <c r="I77" s="28">
        <v>30</v>
      </c>
      <c r="J77" s="30">
        <v>-2.6</v>
      </c>
      <c r="K77" s="41">
        <v>7</v>
      </c>
      <c r="L77" s="32" t="s">
        <v>2</v>
      </c>
      <c r="M77" s="32" t="s">
        <v>5</v>
      </c>
      <c r="N77" s="32" t="s">
        <v>51</v>
      </c>
      <c r="O77" s="32" t="s">
        <v>5</v>
      </c>
      <c r="P77" s="32" t="s">
        <v>2</v>
      </c>
      <c r="Q77" s="30" t="s">
        <v>30</v>
      </c>
      <c r="R77" s="104" t="s">
        <v>451</v>
      </c>
      <c r="S77" s="27" t="s">
        <v>39</v>
      </c>
      <c r="T77" s="31"/>
      <c r="U77" s="36" t="s">
        <v>269</v>
      </c>
      <c r="V77" s="36" t="s">
        <v>498</v>
      </c>
      <c r="W77" s="36"/>
    </row>
    <row r="78" spans="2:23" s="5" customFormat="1" x14ac:dyDescent="0.25">
      <c r="B78" s="26" t="s">
        <v>273</v>
      </c>
      <c r="C78" s="73">
        <v>0.8</v>
      </c>
      <c r="D78" s="77">
        <f t="shared" si="15"/>
        <v>0.16</v>
      </c>
      <c r="E78" s="82">
        <f t="shared" si="16"/>
        <v>0.31101503999999996</v>
      </c>
      <c r="F78" s="82">
        <f t="shared" si="38"/>
        <v>13.431977614788527</v>
      </c>
      <c r="G78" s="28">
        <v>8</v>
      </c>
      <c r="H78" s="85">
        <v>90</v>
      </c>
      <c r="I78" s="28">
        <v>30</v>
      </c>
      <c r="J78" s="30">
        <v>-2.6</v>
      </c>
      <c r="K78" s="41">
        <v>7</v>
      </c>
      <c r="L78" s="32" t="s">
        <v>2</v>
      </c>
      <c r="M78" s="32" t="s">
        <v>5</v>
      </c>
      <c r="N78" s="32" t="s">
        <v>51</v>
      </c>
      <c r="O78" s="32" t="s">
        <v>5</v>
      </c>
      <c r="P78" s="32" t="s">
        <v>2</v>
      </c>
      <c r="Q78" s="30" t="s">
        <v>30</v>
      </c>
      <c r="R78" s="104" t="s">
        <v>451</v>
      </c>
      <c r="S78" s="27" t="s">
        <v>39</v>
      </c>
      <c r="T78" s="31"/>
      <c r="U78" s="36" t="s">
        <v>269</v>
      </c>
      <c r="V78" s="36" t="s">
        <v>498</v>
      </c>
      <c r="W78" s="36"/>
    </row>
    <row r="79" spans="2:23" s="5" customFormat="1" x14ac:dyDescent="0.25">
      <c r="B79" s="26" t="s">
        <v>274</v>
      </c>
      <c r="C79" s="73">
        <v>1.6</v>
      </c>
      <c r="D79" s="77">
        <f t="shared" si="15"/>
        <v>0.32</v>
      </c>
      <c r="E79" s="82">
        <f t="shared" si="16"/>
        <v>0.62203007999999993</v>
      </c>
      <c r="F79" s="82">
        <f t="shared" si="38"/>
        <v>26.863955229577055</v>
      </c>
      <c r="G79" s="28">
        <v>8</v>
      </c>
      <c r="H79" s="84">
        <v>90</v>
      </c>
      <c r="I79" s="28">
        <v>30</v>
      </c>
      <c r="J79" s="30">
        <v>-2.6</v>
      </c>
      <c r="K79" s="41">
        <v>7</v>
      </c>
      <c r="L79" s="32" t="s">
        <v>2</v>
      </c>
      <c r="M79" s="32" t="s">
        <v>5</v>
      </c>
      <c r="N79" s="32" t="s">
        <v>51</v>
      </c>
      <c r="O79" s="32" t="s">
        <v>5</v>
      </c>
      <c r="P79" s="32" t="s">
        <v>2</v>
      </c>
      <c r="Q79" s="30" t="s">
        <v>30</v>
      </c>
      <c r="R79" s="104" t="s">
        <v>451</v>
      </c>
      <c r="S79" s="27" t="s">
        <v>39</v>
      </c>
      <c r="T79" s="31"/>
      <c r="U79" s="36" t="s">
        <v>269</v>
      </c>
      <c r="V79" s="36" t="s">
        <v>498</v>
      </c>
      <c r="W79" s="36"/>
    </row>
    <row r="80" spans="2:23" s="5" customFormat="1" x14ac:dyDescent="0.25">
      <c r="B80" s="26" t="s">
        <v>275</v>
      </c>
      <c r="C80" s="73">
        <v>2</v>
      </c>
      <c r="D80" s="77">
        <f t="shared" si="15"/>
        <v>0.4</v>
      </c>
      <c r="E80" s="82">
        <f t="shared" si="16"/>
        <v>0.77753760000000005</v>
      </c>
      <c r="F80" s="82">
        <f t="shared" si="38"/>
        <v>33.57994403697132</v>
      </c>
      <c r="G80" s="28">
        <v>8</v>
      </c>
      <c r="H80" s="84">
        <v>90</v>
      </c>
      <c r="I80" s="28">
        <v>30</v>
      </c>
      <c r="J80" s="30">
        <v>-2.6</v>
      </c>
      <c r="K80" s="41">
        <v>7</v>
      </c>
      <c r="L80" s="32" t="s">
        <v>2</v>
      </c>
      <c r="M80" s="32" t="s">
        <v>5</v>
      </c>
      <c r="N80" s="32" t="s">
        <v>51</v>
      </c>
      <c r="O80" s="32" t="s">
        <v>5</v>
      </c>
      <c r="P80" s="32" t="s">
        <v>2</v>
      </c>
      <c r="Q80" s="30" t="s">
        <v>30</v>
      </c>
      <c r="R80" s="104" t="s">
        <v>451</v>
      </c>
      <c r="S80" s="27" t="s">
        <v>39</v>
      </c>
      <c r="T80" s="31"/>
      <c r="U80" s="36" t="s">
        <v>269</v>
      </c>
      <c r="V80" s="36" t="s">
        <v>498</v>
      </c>
      <c r="W80" s="36"/>
    </row>
    <row r="81" spans="2:23" s="5" customFormat="1" x14ac:dyDescent="0.25">
      <c r="B81" s="26" t="s">
        <v>276</v>
      </c>
      <c r="C81" s="73">
        <v>2.4</v>
      </c>
      <c r="D81" s="77">
        <f t="shared" ref="D81" si="42">C81/5</f>
        <v>0.48</v>
      </c>
      <c r="E81" s="82">
        <f t="shared" ref="E81" si="43">D81*1.943844</f>
        <v>0.93304511999999995</v>
      </c>
      <c r="F81" s="82">
        <f t="shared" ref="F81" si="44">60*(G81*D81)/(PI()*1.82)</f>
        <v>40.295932844365581</v>
      </c>
      <c r="G81" s="28">
        <v>8</v>
      </c>
      <c r="H81" s="84">
        <v>90</v>
      </c>
      <c r="I81" s="28">
        <v>30</v>
      </c>
      <c r="J81" s="30">
        <v>-2.6</v>
      </c>
      <c r="K81" s="41">
        <v>7</v>
      </c>
      <c r="L81" s="32" t="s">
        <v>2</v>
      </c>
      <c r="M81" s="32" t="s">
        <v>5</v>
      </c>
      <c r="N81" s="32" t="s">
        <v>51</v>
      </c>
      <c r="O81" s="32" t="s">
        <v>5</v>
      </c>
      <c r="P81" s="32" t="s">
        <v>2</v>
      </c>
      <c r="Q81" s="30" t="s">
        <v>30</v>
      </c>
      <c r="R81" s="104" t="s">
        <v>451</v>
      </c>
      <c r="S81" s="27" t="s">
        <v>39</v>
      </c>
      <c r="T81" s="31"/>
      <c r="U81" s="36" t="s">
        <v>269</v>
      </c>
      <c r="V81" s="36" t="s">
        <v>498</v>
      </c>
      <c r="W81" s="36"/>
    </row>
    <row r="82" spans="2:23" s="5" customFormat="1" x14ac:dyDescent="0.25">
      <c r="B82" s="26"/>
      <c r="C82" s="34"/>
      <c r="D82" s="28"/>
      <c r="E82" s="28"/>
      <c r="F82" s="28"/>
      <c r="G82" s="29"/>
      <c r="H82" s="32"/>
      <c r="I82" s="29"/>
      <c r="J82" s="30"/>
      <c r="K82" s="41"/>
      <c r="L82" s="32"/>
      <c r="M82" s="32"/>
      <c r="N82" s="32"/>
      <c r="O82" s="32"/>
      <c r="P82" s="32"/>
      <c r="Q82" s="30"/>
      <c r="R82" s="104" t="s">
        <v>451</v>
      </c>
      <c r="S82" s="16" t="s">
        <v>54</v>
      </c>
      <c r="T82" s="31"/>
      <c r="U82" s="36"/>
      <c r="V82" s="36"/>
      <c r="W82" s="36"/>
    </row>
    <row r="83" spans="2:23" s="5" customFormat="1" x14ac:dyDescent="0.25">
      <c r="B83" s="39"/>
      <c r="C83" s="39"/>
      <c r="D83" s="39"/>
      <c r="E83" s="39"/>
      <c r="F83" s="39"/>
      <c r="G83" s="29"/>
      <c r="H83" s="32"/>
      <c r="I83" s="29"/>
      <c r="J83" s="30"/>
      <c r="K83" s="41"/>
      <c r="L83" s="32"/>
      <c r="M83" s="32"/>
      <c r="N83" s="32"/>
      <c r="O83" s="32"/>
      <c r="P83" s="32"/>
      <c r="Q83" s="30"/>
      <c r="R83" s="105" t="s">
        <v>452</v>
      </c>
      <c r="S83" s="74" t="s">
        <v>42</v>
      </c>
      <c r="T83" s="38" t="s">
        <v>49</v>
      </c>
      <c r="U83" s="36"/>
      <c r="V83" s="36"/>
      <c r="W83" s="36"/>
    </row>
    <row r="84" spans="2:23" s="5" customFormat="1" x14ac:dyDescent="0.25">
      <c r="B84" s="39" t="s">
        <v>555</v>
      </c>
      <c r="C84" s="73">
        <v>0</v>
      </c>
      <c r="D84" s="77">
        <f>C84/5</f>
        <v>0</v>
      </c>
      <c r="E84" s="82">
        <f>D84*1.943844</f>
        <v>0</v>
      </c>
      <c r="F84" s="78">
        <f>60*(G84*D84)/(PI()*1.82)</f>
        <v>0</v>
      </c>
      <c r="G84" s="28">
        <v>0</v>
      </c>
      <c r="H84" s="84">
        <v>0</v>
      </c>
      <c r="I84" s="28">
        <v>0</v>
      </c>
      <c r="J84" s="30">
        <v>-2.6</v>
      </c>
      <c r="K84" s="41">
        <v>7</v>
      </c>
      <c r="L84" s="32" t="s">
        <v>2</v>
      </c>
      <c r="M84" s="32" t="s">
        <v>5</v>
      </c>
      <c r="N84" s="32" t="s">
        <v>51</v>
      </c>
      <c r="O84" s="32" t="s">
        <v>5</v>
      </c>
      <c r="P84" s="32" t="s">
        <v>2</v>
      </c>
      <c r="Q84" s="30" t="s">
        <v>30</v>
      </c>
      <c r="R84" s="105" t="s">
        <v>452</v>
      </c>
      <c r="S84" s="37" t="s">
        <v>560</v>
      </c>
      <c r="T84" s="38" t="s">
        <v>259</v>
      </c>
      <c r="U84" s="36" t="s">
        <v>573</v>
      </c>
      <c r="V84" s="36"/>
      <c r="W84" s="36" t="s">
        <v>572</v>
      </c>
    </row>
    <row r="85" spans="2:23" s="5" customFormat="1" x14ac:dyDescent="0.25">
      <c r="B85" s="39" t="s">
        <v>556</v>
      </c>
      <c r="C85" s="73">
        <v>0.4</v>
      </c>
      <c r="D85" s="77">
        <f>C85/5</f>
        <v>0.08</v>
      </c>
      <c r="E85" s="82">
        <f>D85*1.943844</f>
        <v>0.15550751999999998</v>
      </c>
      <c r="F85" s="78">
        <f>60*(G85*D85)/(PI()*1.82)</f>
        <v>0</v>
      </c>
      <c r="G85" s="28">
        <v>0</v>
      </c>
      <c r="H85" s="84">
        <v>0</v>
      </c>
      <c r="I85" s="28">
        <v>0</v>
      </c>
      <c r="J85" s="30">
        <v>-2.6</v>
      </c>
      <c r="K85" s="41">
        <v>7</v>
      </c>
      <c r="L85" s="32" t="s">
        <v>2</v>
      </c>
      <c r="M85" s="32" t="s">
        <v>5</v>
      </c>
      <c r="N85" s="32" t="s">
        <v>51</v>
      </c>
      <c r="O85" s="32" t="s">
        <v>5</v>
      </c>
      <c r="P85" s="32" t="s">
        <v>2</v>
      </c>
      <c r="Q85" s="30" t="s">
        <v>30</v>
      </c>
      <c r="R85" s="105" t="s">
        <v>452</v>
      </c>
      <c r="S85" s="37" t="s">
        <v>68</v>
      </c>
      <c r="T85" s="38" t="s">
        <v>259</v>
      </c>
      <c r="U85" s="36" t="s">
        <v>266</v>
      </c>
      <c r="V85" s="36"/>
      <c r="W85" s="36"/>
    </row>
    <row r="86" spans="2:23" s="5" customFormat="1" x14ac:dyDescent="0.25">
      <c r="B86" s="39" t="s">
        <v>557</v>
      </c>
      <c r="C86" s="73">
        <v>0.8</v>
      </c>
      <c r="D86" s="77">
        <f t="shared" ref="D86:D89" si="45">C86/5</f>
        <v>0.16</v>
      </c>
      <c r="E86" s="82">
        <f t="shared" ref="E86:E89" si="46">D86*1.943844</f>
        <v>0.31101503999999996</v>
      </c>
      <c r="F86" s="78">
        <f t="shared" ref="F86:F89" si="47">60*(G86*D86)/(PI()*1.82)</f>
        <v>0</v>
      </c>
      <c r="G86" s="28">
        <v>0</v>
      </c>
      <c r="H86" s="84">
        <v>0</v>
      </c>
      <c r="I86" s="28">
        <v>0</v>
      </c>
      <c r="J86" s="30">
        <v>-2.6</v>
      </c>
      <c r="K86" s="41">
        <v>7</v>
      </c>
      <c r="L86" s="32" t="s">
        <v>2</v>
      </c>
      <c r="M86" s="32" t="s">
        <v>5</v>
      </c>
      <c r="N86" s="32" t="s">
        <v>51</v>
      </c>
      <c r="O86" s="32" t="s">
        <v>5</v>
      </c>
      <c r="P86" s="32" t="s">
        <v>2</v>
      </c>
      <c r="Q86" s="30" t="s">
        <v>30</v>
      </c>
      <c r="R86" s="105" t="s">
        <v>452</v>
      </c>
      <c r="S86" s="37" t="s">
        <v>68</v>
      </c>
      <c r="T86" s="38" t="s">
        <v>259</v>
      </c>
      <c r="U86" s="36" t="s">
        <v>269</v>
      </c>
      <c r="V86" s="36"/>
      <c r="W86" s="36"/>
    </row>
    <row r="87" spans="2:23" s="5" customFormat="1" x14ac:dyDescent="0.25">
      <c r="B87" s="39" t="s">
        <v>558</v>
      </c>
      <c r="C87" s="73">
        <v>1.2</v>
      </c>
      <c r="D87" s="77">
        <f t="shared" si="45"/>
        <v>0.24</v>
      </c>
      <c r="E87" s="82">
        <f t="shared" si="46"/>
        <v>0.46652255999999998</v>
      </c>
      <c r="F87" s="78">
        <f t="shared" si="47"/>
        <v>0</v>
      </c>
      <c r="G87" s="28">
        <v>0</v>
      </c>
      <c r="H87" s="84">
        <v>0</v>
      </c>
      <c r="I87" s="28">
        <v>0</v>
      </c>
      <c r="J87" s="30">
        <v>-2.6</v>
      </c>
      <c r="K87" s="41">
        <v>7</v>
      </c>
      <c r="L87" s="32" t="s">
        <v>2</v>
      </c>
      <c r="M87" s="32" t="s">
        <v>5</v>
      </c>
      <c r="N87" s="32" t="s">
        <v>51</v>
      </c>
      <c r="O87" s="32" t="s">
        <v>5</v>
      </c>
      <c r="P87" s="32" t="s">
        <v>2</v>
      </c>
      <c r="Q87" s="30" t="s">
        <v>30</v>
      </c>
      <c r="R87" s="105" t="s">
        <v>452</v>
      </c>
      <c r="S87" s="37" t="s">
        <v>68</v>
      </c>
      <c r="T87" s="38" t="s">
        <v>259</v>
      </c>
      <c r="U87" s="36" t="s">
        <v>269</v>
      </c>
      <c r="V87" s="36"/>
      <c r="W87" s="36"/>
    </row>
    <row r="88" spans="2:23" s="5" customFormat="1" x14ac:dyDescent="0.25">
      <c r="B88" s="39" t="s">
        <v>559</v>
      </c>
      <c r="C88" s="73">
        <v>1.6</v>
      </c>
      <c r="D88" s="77">
        <f t="shared" ref="D88" si="48">C88/5</f>
        <v>0.32</v>
      </c>
      <c r="E88" s="82">
        <f t="shared" ref="E88" si="49">D88*1.943844</f>
        <v>0.62203007999999993</v>
      </c>
      <c r="F88" s="78">
        <f t="shared" ref="F88" si="50">60*(G88*D88)/(PI()*1.82)</f>
        <v>0</v>
      </c>
      <c r="G88" s="28">
        <v>0</v>
      </c>
      <c r="H88" s="84">
        <v>0</v>
      </c>
      <c r="I88" s="28">
        <v>0</v>
      </c>
      <c r="J88" s="30">
        <v>-2.6</v>
      </c>
      <c r="K88" s="41">
        <v>7</v>
      </c>
      <c r="L88" s="32" t="s">
        <v>2</v>
      </c>
      <c r="M88" s="32" t="s">
        <v>5</v>
      </c>
      <c r="N88" s="32" t="s">
        <v>51</v>
      </c>
      <c r="O88" s="32" t="s">
        <v>5</v>
      </c>
      <c r="P88" s="32" t="s">
        <v>2</v>
      </c>
      <c r="Q88" s="30" t="s">
        <v>30</v>
      </c>
      <c r="R88" s="105" t="s">
        <v>452</v>
      </c>
      <c r="S88" s="37" t="s">
        <v>68</v>
      </c>
      <c r="T88" s="38" t="s">
        <v>259</v>
      </c>
      <c r="U88" s="36" t="s">
        <v>269</v>
      </c>
      <c r="V88" s="36"/>
      <c r="W88" s="36"/>
    </row>
    <row r="89" spans="2:23" s="5" customFormat="1" x14ac:dyDescent="0.25">
      <c r="B89" s="39" t="s">
        <v>561</v>
      </c>
      <c r="C89" s="73">
        <v>1.4</v>
      </c>
      <c r="D89" s="77">
        <f t="shared" si="45"/>
        <v>0.27999999999999997</v>
      </c>
      <c r="E89" s="82">
        <f t="shared" si="46"/>
        <v>0.54427631999999992</v>
      </c>
      <c r="F89" s="82">
        <f t="shared" si="47"/>
        <v>23.505960825879921</v>
      </c>
      <c r="G89" s="28">
        <v>8</v>
      </c>
      <c r="H89" s="84">
        <v>0</v>
      </c>
      <c r="I89" s="28">
        <v>0</v>
      </c>
      <c r="J89" s="30">
        <v>-2.6</v>
      </c>
      <c r="K89" s="41">
        <v>7</v>
      </c>
      <c r="L89" s="32" t="s">
        <v>2</v>
      </c>
      <c r="M89" s="32" t="s">
        <v>5</v>
      </c>
      <c r="N89" s="32" t="s">
        <v>51</v>
      </c>
      <c r="O89" s="32" t="s">
        <v>5</v>
      </c>
      <c r="P89" s="32" t="s">
        <v>2</v>
      </c>
      <c r="Q89" s="30" t="s">
        <v>30</v>
      </c>
      <c r="R89" s="105" t="s">
        <v>452</v>
      </c>
      <c r="S89" s="37" t="s">
        <v>68</v>
      </c>
      <c r="T89" s="38" t="s">
        <v>259</v>
      </c>
      <c r="U89" s="36" t="s">
        <v>269</v>
      </c>
      <c r="V89" s="36"/>
      <c r="W89" s="36"/>
    </row>
    <row r="90" spans="2:23" s="5" customFormat="1" x14ac:dyDescent="0.25">
      <c r="B90" s="39" t="s">
        <v>137</v>
      </c>
      <c r="C90" s="73">
        <v>0.1</v>
      </c>
      <c r="D90" s="77">
        <f>C90/5</f>
        <v>0.02</v>
      </c>
      <c r="E90" s="82">
        <f>D90*1.943844</f>
        <v>3.8876879999999996E-2</v>
      </c>
      <c r="F90" s="82">
        <f>60*(G90*D90)/(PI()*1.82)</f>
        <v>1.6789972018485659</v>
      </c>
      <c r="G90" s="28">
        <v>8</v>
      </c>
      <c r="H90" s="84">
        <v>0</v>
      </c>
      <c r="I90" s="28">
        <v>0</v>
      </c>
      <c r="J90" s="30">
        <v>-2.6</v>
      </c>
      <c r="K90" s="41">
        <v>7</v>
      </c>
      <c r="L90" s="32" t="s">
        <v>2</v>
      </c>
      <c r="M90" s="32" t="s">
        <v>5</v>
      </c>
      <c r="N90" s="32" t="s">
        <v>51</v>
      </c>
      <c r="O90" s="32" t="s">
        <v>2</v>
      </c>
      <c r="P90" s="32" t="s">
        <v>2</v>
      </c>
      <c r="Q90" s="30" t="s">
        <v>30</v>
      </c>
      <c r="R90" s="105" t="s">
        <v>452</v>
      </c>
      <c r="S90" s="27" t="s">
        <v>28</v>
      </c>
      <c r="T90" s="31"/>
      <c r="U90" s="36" t="s">
        <v>319</v>
      </c>
      <c r="V90" s="36" t="s">
        <v>580</v>
      </c>
      <c r="W90" s="36"/>
    </row>
    <row r="91" spans="2:23" s="5" customFormat="1" x14ac:dyDescent="0.25">
      <c r="B91" s="39" t="s">
        <v>138</v>
      </c>
      <c r="C91" s="73">
        <v>0.2</v>
      </c>
      <c r="D91" s="77">
        <f t="shared" ref="D91:D113" si="51">C91/5</f>
        <v>0.04</v>
      </c>
      <c r="E91" s="82">
        <f t="shared" ref="E91:E113" si="52">D91*1.943844</f>
        <v>7.7753759999999991E-2</v>
      </c>
      <c r="F91" s="82">
        <f t="shared" ref="F91:F113" si="53">60*(G91*D91)/(PI()*1.82)</f>
        <v>3.3579944036971319</v>
      </c>
      <c r="G91" s="28">
        <v>8</v>
      </c>
      <c r="H91" s="84">
        <v>0</v>
      </c>
      <c r="I91" s="28">
        <v>0</v>
      </c>
      <c r="J91" s="30">
        <v>-2.6</v>
      </c>
      <c r="K91" s="41">
        <v>7</v>
      </c>
      <c r="L91" s="32" t="s">
        <v>2</v>
      </c>
      <c r="M91" s="32" t="s">
        <v>5</v>
      </c>
      <c r="N91" s="32" t="s">
        <v>51</v>
      </c>
      <c r="O91" s="32" t="s">
        <v>2</v>
      </c>
      <c r="P91" s="32" t="s">
        <v>2</v>
      </c>
      <c r="Q91" s="30" t="s">
        <v>30</v>
      </c>
      <c r="R91" s="105" t="s">
        <v>452</v>
      </c>
      <c r="S91" s="27" t="s">
        <v>28</v>
      </c>
      <c r="T91" s="31"/>
      <c r="U91" s="36" t="s">
        <v>269</v>
      </c>
      <c r="V91" s="36" t="s">
        <v>581</v>
      </c>
      <c r="W91" s="36"/>
    </row>
    <row r="92" spans="2:23" s="5" customFormat="1" x14ac:dyDescent="0.25">
      <c r="B92" s="39" t="s">
        <v>139</v>
      </c>
      <c r="C92" s="73">
        <v>0.3</v>
      </c>
      <c r="D92" s="77">
        <f t="shared" si="51"/>
        <v>0.06</v>
      </c>
      <c r="E92" s="82">
        <f t="shared" si="52"/>
        <v>0.11663063999999999</v>
      </c>
      <c r="F92" s="82">
        <f t="shared" si="53"/>
        <v>5.0369916055456976</v>
      </c>
      <c r="G92" s="28">
        <v>8</v>
      </c>
      <c r="H92" s="84">
        <v>0</v>
      </c>
      <c r="I92" s="28">
        <v>0</v>
      </c>
      <c r="J92" s="30">
        <v>-2.6</v>
      </c>
      <c r="K92" s="41">
        <v>7</v>
      </c>
      <c r="L92" s="32" t="s">
        <v>2</v>
      </c>
      <c r="M92" s="32" t="s">
        <v>5</v>
      </c>
      <c r="N92" s="32" t="s">
        <v>51</v>
      </c>
      <c r="O92" s="32" t="s">
        <v>2</v>
      </c>
      <c r="P92" s="32" t="s">
        <v>2</v>
      </c>
      <c r="Q92" s="30" t="s">
        <v>30</v>
      </c>
      <c r="R92" s="105" t="s">
        <v>452</v>
      </c>
      <c r="S92" s="27" t="s">
        <v>28</v>
      </c>
      <c r="T92" s="31"/>
      <c r="U92" s="36" t="s">
        <v>269</v>
      </c>
      <c r="V92" s="36" t="s">
        <v>582</v>
      </c>
      <c r="W92" s="36"/>
    </row>
    <row r="93" spans="2:23" s="5" customFormat="1" x14ac:dyDescent="0.25">
      <c r="B93" s="39" t="s">
        <v>140</v>
      </c>
      <c r="C93" s="73">
        <v>0.4</v>
      </c>
      <c r="D93" s="77">
        <f t="shared" si="51"/>
        <v>0.08</v>
      </c>
      <c r="E93" s="82">
        <f t="shared" si="52"/>
        <v>0.15550751999999998</v>
      </c>
      <c r="F93" s="82">
        <f t="shared" si="53"/>
        <v>6.7159888073942637</v>
      </c>
      <c r="G93" s="28">
        <v>8</v>
      </c>
      <c r="H93" s="84">
        <v>0</v>
      </c>
      <c r="I93" s="28">
        <v>0</v>
      </c>
      <c r="J93" s="30">
        <v>-2.6</v>
      </c>
      <c r="K93" s="41">
        <v>7</v>
      </c>
      <c r="L93" s="32" t="s">
        <v>2</v>
      </c>
      <c r="M93" s="32" t="s">
        <v>5</v>
      </c>
      <c r="N93" s="32" t="s">
        <v>51</v>
      </c>
      <c r="O93" s="32" t="s">
        <v>2</v>
      </c>
      <c r="P93" s="32" t="s">
        <v>2</v>
      </c>
      <c r="Q93" s="30" t="s">
        <v>30</v>
      </c>
      <c r="R93" s="105" t="s">
        <v>452</v>
      </c>
      <c r="S93" s="27" t="s">
        <v>28</v>
      </c>
      <c r="T93" s="31"/>
      <c r="U93" s="36" t="s">
        <v>269</v>
      </c>
      <c r="V93" s="36" t="s">
        <v>583</v>
      </c>
      <c r="W93" s="36"/>
    </row>
    <row r="94" spans="2:23" s="5" customFormat="1" x14ac:dyDescent="0.25">
      <c r="B94" s="39" t="s">
        <v>141</v>
      </c>
      <c r="C94" s="73">
        <v>0.5</v>
      </c>
      <c r="D94" s="77">
        <f t="shared" si="51"/>
        <v>0.1</v>
      </c>
      <c r="E94" s="82">
        <f t="shared" si="52"/>
        <v>0.19438440000000001</v>
      </c>
      <c r="F94" s="82">
        <f t="shared" si="53"/>
        <v>8.3949860092428299</v>
      </c>
      <c r="G94" s="28">
        <v>8</v>
      </c>
      <c r="H94" s="84">
        <v>0</v>
      </c>
      <c r="I94" s="28">
        <v>0</v>
      </c>
      <c r="J94" s="30">
        <v>-2.6</v>
      </c>
      <c r="K94" s="41">
        <v>7</v>
      </c>
      <c r="L94" s="32" t="s">
        <v>2</v>
      </c>
      <c r="M94" s="32" t="s">
        <v>5</v>
      </c>
      <c r="N94" s="32" t="s">
        <v>51</v>
      </c>
      <c r="O94" s="32" t="s">
        <v>2</v>
      </c>
      <c r="P94" s="32" t="s">
        <v>2</v>
      </c>
      <c r="Q94" s="30" t="s">
        <v>30</v>
      </c>
      <c r="R94" s="105" t="s">
        <v>452</v>
      </c>
      <c r="S94" s="27" t="s">
        <v>28</v>
      </c>
      <c r="T94" s="31"/>
      <c r="U94" s="36" t="s">
        <v>269</v>
      </c>
      <c r="V94" s="36" t="s">
        <v>584</v>
      </c>
      <c r="W94" s="36"/>
    </row>
    <row r="95" spans="2:23" s="5" customFormat="1" x14ac:dyDescent="0.25">
      <c r="B95" s="39" t="s">
        <v>142</v>
      </c>
      <c r="C95" s="73">
        <v>0.6</v>
      </c>
      <c r="D95" s="77">
        <f t="shared" si="51"/>
        <v>0.12</v>
      </c>
      <c r="E95" s="82">
        <f t="shared" si="52"/>
        <v>0.23326127999999999</v>
      </c>
      <c r="F95" s="82">
        <f t="shared" si="53"/>
        <v>10.073983211091395</v>
      </c>
      <c r="G95" s="28">
        <v>8</v>
      </c>
      <c r="H95" s="84">
        <v>0</v>
      </c>
      <c r="I95" s="28">
        <v>0</v>
      </c>
      <c r="J95" s="30">
        <v>-2.6</v>
      </c>
      <c r="K95" s="41">
        <v>7</v>
      </c>
      <c r="L95" s="32" t="s">
        <v>2</v>
      </c>
      <c r="M95" s="32" t="s">
        <v>5</v>
      </c>
      <c r="N95" s="32" t="s">
        <v>51</v>
      </c>
      <c r="O95" s="32" t="s">
        <v>2</v>
      </c>
      <c r="P95" s="32" t="s">
        <v>2</v>
      </c>
      <c r="Q95" s="30" t="s">
        <v>30</v>
      </c>
      <c r="R95" s="105" t="s">
        <v>452</v>
      </c>
      <c r="S95" s="27" t="s">
        <v>28</v>
      </c>
      <c r="T95" s="31"/>
      <c r="U95" s="36" t="s">
        <v>269</v>
      </c>
      <c r="V95" s="36" t="s">
        <v>585</v>
      </c>
      <c r="W95" s="36"/>
    </row>
    <row r="96" spans="2:23" s="5" customFormat="1" x14ac:dyDescent="0.25">
      <c r="B96" s="39" t="s">
        <v>143</v>
      </c>
      <c r="C96" s="73">
        <v>0.7</v>
      </c>
      <c r="D96" s="77">
        <f t="shared" si="51"/>
        <v>0.13999999999999999</v>
      </c>
      <c r="E96" s="82">
        <f t="shared" si="52"/>
        <v>0.27213815999999996</v>
      </c>
      <c r="F96" s="82">
        <f t="shared" si="53"/>
        <v>11.75298041293996</v>
      </c>
      <c r="G96" s="28">
        <v>8</v>
      </c>
      <c r="H96" s="84">
        <v>0</v>
      </c>
      <c r="I96" s="28">
        <v>0</v>
      </c>
      <c r="J96" s="30">
        <v>-2.6</v>
      </c>
      <c r="K96" s="41">
        <v>7</v>
      </c>
      <c r="L96" s="32" t="s">
        <v>2</v>
      </c>
      <c r="M96" s="32" t="s">
        <v>5</v>
      </c>
      <c r="N96" s="32" t="s">
        <v>51</v>
      </c>
      <c r="O96" s="32" t="s">
        <v>2</v>
      </c>
      <c r="P96" s="32" t="s">
        <v>2</v>
      </c>
      <c r="Q96" s="30" t="s">
        <v>30</v>
      </c>
      <c r="R96" s="105" t="s">
        <v>452</v>
      </c>
      <c r="S96" s="27" t="s">
        <v>28</v>
      </c>
      <c r="T96" s="31"/>
      <c r="U96" s="36" t="s">
        <v>269</v>
      </c>
      <c r="V96" s="36" t="s">
        <v>586</v>
      </c>
      <c r="W96" s="36"/>
    </row>
    <row r="97" spans="2:23" s="5" customFormat="1" x14ac:dyDescent="0.25">
      <c r="B97" s="39" t="s">
        <v>144</v>
      </c>
      <c r="C97" s="73">
        <v>0.8</v>
      </c>
      <c r="D97" s="77">
        <f t="shared" si="51"/>
        <v>0.16</v>
      </c>
      <c r="E97" s="82">
        <f t="shared" si="52"/>
        <v>0.31101503999999996</v>
      </c>
      <c r="F97" s="82">
        <f t="shared" si="53"/>
        <v>13.431977614788527</v>
      </c>
      <c r="G97" s="28">
        <v>8</v>
      </c>
      <c r="H97" s="84">
        <v>0</v>
      </c>
      <c r="I97" s="28">
        <v>0</v>
      </c>
      <c r="J97" s="30">
        <v>-2.6</v>
      </c>
      <c r="K97" s="41">
        <v>7</v>
      </c>
      <c r="L97" s="32" t="s">
        <v>2</v>
      </c>
      <c r="M97" s="32" t="s">
        <v>5</v>
      </c>
      <c r="N97" s="32" t="s">
        <v>51</v>
      </c>
      <c r="O97" s="32" t="s">
        <v>2</v>
      </c>
      <c r="P97" s="32" t="s">
        <v>2</v>
      </c>
      <c r="Q97" s="30" t="s">
        <v>30</v>
      </c>
      <c r="R97" s="105" t="s">
        <v>452</v>
      </c>
      <c r="S97" s="27" t="s">
        <v>28</v>
      </c>
      <c r="T97" s="31"/>
      <c r="U97" s="36" t="s">
        <v>269</v>
      </c>
      <c r="V97" s="36" t="s">
        <v>587</v>
      </c>
      <c r="W97" s="36"/>
    </row>
    <row r="98" spans="2:23" s="5" customFormat="1" x14ac:dyDescent="0.25">
      <c r="B98" s="39" t="s">
        <v>145</v>
      </c>
      <c r="C98" s="73">
        <v>0.9</v>
      </c>
      <c r="D98" s="77">
        <f t="shared" si="51"/>
        <v>0.18</v>
      </c>
      <c r="E98" s="82">
        <f t="shared" si="52"/>
        <v>0.34989191999999997</v>
      </c>
      <c r="F98" s="82">
        <f t="shared" si="53"/>
        <v>15.110974816637093</v>
      </c>
      <c r="G98" s="28">
        <v>8</v>
      </c>
      <c r="H98" s="84">
        <v>0</v>
      </c>
      <c r="I98" s="28">
        <v>0</v>
      </c>
      <c r="J98" s="30">
        <v>-2.6</v>
      </c>
      <c r="K98" s="41">
        <v>7</v>
      </c>
      <c r="L98" s="32" t="s">
        <v>2</v>
      </c>
      <c r="M98" s="32" t="s">
        <v>5</v>
      </c>
      <c r="N98" s="32" t="s">
        <v>51</v>
      </c>
      <c r="O98" s="32" t="s">
        <v>2</v>
      </c>
      <c r="P98" s="32" t="s">
        <v>2</v>
      </c>
      <c r="Q98" s="30" t="s">
        <v>30</v>
      </c>
      <c r="R98" s="105" t="s">
        <v>452</v>
      </c>
      <c r="S98" s="27" t="s">
        <v>28</v>
      </c>
      <c r="T98" s="31"/>
      <c r="U98" s="36" t="s">
        <v>269</v>
      </c>
      <c r="V98" s="36" t="s">
        <v>588</v>
      </c>
      <c r="W98" s="36"/>
    </row>
    <row r="99" spans="2:23" s="5" customFormat="1" x14ac:dyDescent="0.25">
      <c r="B99" s="39" t="s">
        <v>146</v>
      </c>
      <c r="C99" s="73">
        <v>1</v>
      </c>
      <c r="D99" s="77">
        <f t="shared" si="51"/>
        <v>0.2</v>
      </c>
      <c r="E99" s="82">
        <f t="shared" si="52"/>
        <v>0.38876880000000003</v>
      </c>
      <c r="F99" s="82">
        <f t="shared" si="53"/>
        <v>16.78997201848566</v>
      </c>
      <c r="G99" s="28">
        <v>8</v>
      </c>
      <c r="H99" s="84">
        <v>0</v>
      </c>
      <c r="I99" s="28">
        <v>0</v>
      </c>
      <c r="J99" s="30">
        <v>-2.6</v>
      </c>
      <c r="K99" s="41">
        <v>7</v>
      </c>
      <c r="L99" s="32" t="s">
        <v>2</v>
      </c>
      <c r="M99" s="32" t="s">
        <v>5</v>
      </c>
      <c r="N99" s="32" t="s">
        <v>51</v>
      </c>
      <c r="O99" s="32" t="s">
        <v>2</v>
      </c>
      <c r="P99" s="32" t="s">
        <v>2</v>
      </c>
      <c r="Q99" s="30" t="s">
        <v>30</v>
      </c>
      <c r="R99" s="105" t="s">
        <v>452</v>
      </c>
      <c r="S99" s="27" t="s">
        <v>28</v>
      </c>
      <c r="T99" s="31"/>
      <c r="U99" s="36" t="s">
        <v>269</v>
      </c>
      <c r="V99" s="36" t="s">
        <v>589</v>
      </c>
      <c r="W99" s="36"/>
    </row>
    <row r="100" spans="2:23" s="5" customFormat="1" x14ac:dyDescent="0.25">
      <c r="B100" s="39" t="s">
        <v>147</v>
      </c>
      <c r="C100" s="73">
        <v>1.1000000000000001</v>
      </c>
      <c r="D100" s="77">
        <f t="shared" si="51"/>
        <v>0.22000000000000003</v>
      </c>
      <c r="E100" s="82">
        <f t="shared" si="52"/>
        <v>0.42764568000000003</v>
      </c>
      <c r="F100" s="82">
        <f t="shared" si="53"/>
        <v>18.468969220334227</v>
      </c>
      <c r="G100" s="28">
        <v>8</v>
      </c>
      <c r="H100" s="84">
        <v>0</v>
      </c>
      <c r="I100" s="28">
        <v>0</v>
      </c>
      <c r="J100" s="30">
        <v>-2.6</v>
      </c>
      <c r="K100" s="41">
        <v>7</v>
      </c>
      <c r="L100" s="32" t="s">
        <v>2</v>
      </c>
      <c r="M100" s="32" t="s">
        <v>5</v>
      </c>
      <c r="N100" s="32" t="s">
        <v>51</v>
      </c>
      <c r="O100" s="32" t="s">
        <v>2</v>
      </c>
      <c r="P100" s="32" t="s">
        <v>2</v>
      </c>
      <c r="Q100" s="30" t="s">
        <v>30</v>
      </c>
      <c r="R100" s="105" t="s">
        <v>452</v>
      </c>
      <c r="S100" s="27" t="s">
        <v>28</v>
      </c>
      <c r="T100" s="31"/>
      <c r="U100" s="36" t="s">
        <v>269</v>
      </c>
      <c r="V100" s="36" t="s">
        <v>590</v>
      </c>
      <c r="W100" s="36"/>
    </row>
    <row r="101" spans="2:23" s="5" customFormat="1" x14ac:dyDescent="0.25">
      <c r="B101" s="39" t="s">
        <v>148</v>
      </c>
      <c r="C101" s="73">
        <v>1.2</v>
      </c>
      <c r="D101" s="77">
        <f t="shared" si="51"/>
        <v>0.24</v>
      </c>
      <c r="E101" s="82">
        <f t="shared" si="52"/>
        <v>0.46652255999999998</v>
      </c>
      <c r="F101" s="82">
        <f t="shared" si="53"/>
        <v>20.14796642218279</v>
      </c>
      <c r="G101" s="28">
        <v>8</v>
      </c>
      <c r="H101" s="84">
        <v>0</v>
      </c>
      <c r="I101" s="28">
        <v>0</v>
      </c>
      <c r="J101" s="30">
        <v>-2.6</v>
      </c>
      <c r="K101" s="41">
        <v>7</v>
      </c>
      <c r="L101" s="32" t="s">
        <v>2</v>
      </c>
      <c r="M101" s="32" t="s">
        <v>5</v>
      </c>
      <c r="N101" s="32" t="s">
        <v>51</v>
      </c>
      <c r="O101" s="32" t="s">
        <v>2</v>
      </c>
      <c r="P101" s="32" t="s">
        <v>2</v>
      </c>
      <c r="Q101" s="30" t="s">
        <v>30</v>
      </c>
      <c r="R101" s="105" t="s">
        <v>452</v>
      </c>
      <c r="S101" s="27" t="s">
        <v>28</v>
      </c>
      <c r="T101" s="31"/>
      <c r="U101" s="36" t="s">
        <v>269</v>
      </c>
      <c r="V101" s="36" t="s">
        <v>591</v>
      </c>
      <c r="W101" s="36"/>
    </row>
    <row r="102" spans="2:23" s="5" customFormat="1" x14ac:dyDescent="0.25">
      <c r="B102" s="39" t="s">
        <v>149</v>
      </c>
      <c r="C102" s="73">
        <v>1.3</v>
      </c>
      <c r="D102" s="77">
        <f t="shared" si="51"/>
        <v>0.26</v>
      </c>
      <c r="E102" s="82">
        <f t="shared" si="52"/>
        <v>0.50539944000000003</v>
      </c>
      <c r="F102" s="82">
        <f t="shared" si="53"/>
        <v>21.826963624031361</v>
      </c>
      <c r="G102" s="28">
        <v>8</v>
      </c>
      <c r="H102" s="84">
        <v>0</v>
      </c>
      <c r="I102" s="28">
        <v>0</v>
      </c>
      <c r="J102" s="30">
        <v>-2.6</v>
      </c>
      <c r="K102" s="41">
        <v>7</v>
      </c>
      <c r="L102" s="32" t="s">
        <v>2</v>
      </c>
      <c r="M102" s="32" t="s">
        <v>5</v>
      </c>
      <c r="N102" s="32" t="s">
        <v>51</v>
      </c>
      <c r="O102" s="32" t="s">
        <v>2</v>
      </c>
      <c r="P102" s="32" t="s">
        <v>2</v>
      </c>
      <c r="Q102" s="30" t="s">
        <v>30</v>
      </c>
      <c r="R102" s="105" t="s">
        <v>452</v>
      </c>
      <c r="S102" s="27" t="s">
        <v>28</v>
      </c>
      <c r="T102" s="31"/>
      <c r="U102" s="36" t="s">
        <v>269</v>
      </c>
      <c r="V102" s="36" t="s">
        <v>592</v>
      </c>
      <c r="W102" s="36"/>
    </row>
    <row r="103" spans="2:23" s="5" customFormat="1" x14ac:dyDescent="0.25">
      <c r="B103" s="39" t="s">
        <v>150</v>
      </c>
      <c r="C103" s="73">
        <v>1.4</v>
      </c>
      <c r="D103" s="77">
        <f t="shared" si="51"/>
        <v>0.27999999999999997</v>
      </c>
      <c r="E103" s="82">
        <f t="shared" si="52"/>
        <v>0.54427631999999992</v>
      </c>
      <c r="F103" s="82">
        <f t="shared" si="53"/>
        <v>23.505960825879921</v>
      </c>
      <c r="G103" s="28">
        <v>8</v>
      </c>
      <c r="H103" s="84">
        <v>0</v>
      </c>
      <c r="I103" s="28">
        <v>0</v>
      </c>
      <c r="J103" s="30">
        <v>-2.6</v>
      </c>
      <c r="K103" s="41">
        <v>7</v>
      </c>
      <c r="L103" s="32" t="s">
        <v>2</v>
      </c>
      <c r="M103" s="32" t="s">
        <v>5</v>
      </c>
      <c r="N103" s="32" t="s">
        <v>51</v>
      </c>
      <c r="O103" s="32" t="s">
        <v>2</v>
      </c>
      <c r="P103" s="32" t="s">
        <v>2</v>
      </c>
      <c r="Q103" s="30" t="s">
        <v>30</v>
      </c>
      <c r="R103" s="105" t="s">
        <v>452</v>
      </c>
      <c r="S103" s="27" t="s">
        <v>28</v>
      </c>
      <c r="T103" s="31"/>
      <c r="U103" s="36" t="s">
        <v>269</v>
      </c>
      <c r="V103" s="36" t="s">
        <v>593</v>
      </c>
      <c r="W103" s="36"/>
    </row>
    <row r="104" spans="2:23" s="5" customFormat="1" x14ac:dyDescent="0.25">
      <c r="B104" s="39" t="s">
        <v>151</v>
      </c>
      <c r="C104" s="73">
        <v>1.5</v>
      </c>
      <c r="D104" s="77">
        <f t="shared" si="51"/>
        <v>0.3</v>
      </c>
      <c r="E104" s="82">
        <f t="shared" si="52"/>
        <v>0.58315319999999993</v>
      </c>
      <c r="F104" s="82">
        <f t="shared" si="53"/>
        <v>25.184958027728491</v>
      </c>
      <c r="G104" s="28">
        <v>8</v>
      </c>
      <c r="H104" s="84">
        <v>0</v>
      </c>
      <c r="I104" s="28">
        <v>0</v>
      </c>
      <c r="J104" s="30">
        <v>-2.6</v>
      </c>
      <c r="K104" s="41">
        <v>7</v>
      </c>
      <c r="L104" s="32" t="s">
        <v>2</v>
      </c>
      <c r="M104" s="32" t="s">
        <v>5</v>
      </c>
      <c r="N104" s="32" t="s">
        <v>51</v>
      </c>
      <c r="O104" s="32" t="s">
        <v>2</v>
      </c>
      <c r="P104" s="32" t="s">
        <v>2</v>
      </c>
      <c r="Q104" s="30" t="s">
        <v>30</v>
      </c>
      <c r="R104" s="105" t="s">
        <v>452</v>
      </c>
      <c r="S104" s="27" t="s">
        <v>28</v>
      </c>
      <c r="T104" s="31"/>
      <c r="U104" s="36" t="s">
        <v>269</v>
      </c>
      <c r="V104" s="36" t="s">
        <v>594</v>
      </c>
      <c r="W104" s="36"/>
    </row>
    <row r="105" spans="2:23" s="5" customFormat="1" x14ac:dyDescent="0.25">
      <c r="B105" s="39" t="s">
        <v>152</v>
      </c>
      <c r="C105" s="73">
        <v>1.6</v>
      </c>
      <c r="D105" s="77">
        <f t="shared" si="51"/>
        <v>0.32</v>
      </c>
      <c r="E105" s="82">
        <f t="shared" si="52"/>
        <v>0.62203007999999993</v>
      </c>
      <c r="F105" s="82">
        <f t="shared" si="53"/>
        <v>26.863955229577055</v>
      </c>
      <c r="G105" s="28">
        <v>8</v>
      </c>
      <c r="H105" s="84">
        <v>0</v>
      </c>
      <c r="I105" s="28">
        <v>0</v>
      </c>
      <c r="J105" s="30">
        <v>-2.6</v>
      </c>
      <c r="K105" s="41">
        <v>7</v>
      </c>
      <c r="L105" s="32" t="s">
        <v>2</v>
      </c>
      <c r="M105" s="32" t="s">
        <v>5</v>
      </c>
      <c r="N105" s="32" t="s">
        <v>51</v>
      </c>
      <c r="O105" s="32" t="s">
        <v>2</v>
      </c>
      <c r="P105" s="32" t="s">
        <v>2</v>
      </c>
      <c r="Q105" s="30" t="s">
        <v>30</v>
      </c>
      <c r="R105" s="105" t="s">
        <v>452</v>
      </c>
      <c r="S105" s="27" t="s">
        <v>28</v>
      </c>
      <c r="T105" s="31"/>
      <c r="U105" s="36" t="s">
        <v>269</v>
      </c>
      <c r="V105" s="36"/>
      <c r="W105" s="36" t="s">
        <v>597</v>
      </c>
    </row>
    <row r="106" spans="2:23" s="5" customFormat="1" x14ac:dyDescent="0.25">
      <c r="B106" s="39" t="s">
        <v>153</v>
      </c>
      <c r="C106" s="73">
        <v>1.7</v>
      </c>
      <c r="D106" s="77">
        <f t="shared" si="51"/>
        <v>0.33999999999999997</v>
      </c>
      <c r="E106" s="82">
        <f t="shared" si="52"/>
        <v>0.66090695999999993</v>
      </c>
      <c r="F106" s="82">
        <f t="shared" si="53"/>
        <v>28.542952431425622</v>
      </c>
      <c r="G106" s="28">
        <v>8</v>
      </c>
      <c r="H106" s="84">
        <v>0</v>
      </c>
      <c r="I106" s="28">
        <v>0</v>
      </c>
      <c r="J106" s="30">
        <v>-2.6</v>
      </c>
      <c r="K106" s="41">
        <v>7</v>
      </c>
      <c r="L106" s="32" t="s">
        <v>2</v>
      </c>
      <c r="M106" s="32" t="s">
        <v>5</v>
      </c>
      <c r="N106" s="32" t="s">
        <v>51</v>
      </c>
      <c r="O106" s="32" t="s">
        <v>2</v>
      </c>
      <c r="P106" s="32" t="s">
        <v>2</v>
      </c>
      <c r="Q106" s="30" t="s">
        <v>30</v>
      </c>
      <c r="R106" s="105" t="s">
        <v>452</v>
      </c>
      <c r="S106" s="27" t="s">
        <v>28</v>
      </c>
      <c r="T106" s="31"/>
      <c r="U106" s="36" t="s">
        <v>269</v>
      </c>
      <c r="V106" s="36"/>
      <c r="W106" s="36"/>
    </row>
    <row r="107" spans="2:23" s="5" customFormat="1" x14ac:dyDescent="0.25">
      <c r="B107" s="39" t="s">
        <v>154</v>
      </c>
      <c r="C107" s="73">
        <v>1.8</v>
      </c>
      <c r="D107" s="77">
        <f t="shared" si="51"/>
        <v>0.36</v>
      </c>
      <c r="E107" s="82">
        <f t="shared" si="52"/>
        <v>0.69978383999999993</v>
      </c>
      <c r="F107" s="82">
        <f t="shared" si="53"/>
        <v>30.221949633274185</v>
      </c>
      <c r="G107" s="28">
        <v>8</v>
      </c>
      <c r="H107" s="84">
        <v>0</v>
      </c>
      <c r="I107" s="28">
        <v>0</v>
      </c>
      <c r="J107" s="30">
        <v>-2.6</v>
      </c>
      <c r="K107" s="41">
        <v>7</v>
      </c>
      <c r="L107" s="32" t="s">
        <v>2</v>
      </c>
      <c r="M107" s="32" t="s">
        <v>5</v>
      </c>
      <c r="N107" s="32" t="s">
        <v>51</v>
      </c>
      <c r="O107" s="32" t="s">
        <v>2</v>
      </c>
      <c r="P107" s="32" t="s">
        <v>2</v>
      </c>
      <c r="Q107" s="30" t="s">
        <v>30</v>
      </c>
      <c r="R107" s="105" t="s">
        <v>452</v>
      </c>
      <c r="S107" s="27" t="s">
        <v>28</v>
      </c>
      <c r="T107" s="31"/>
      <c r="U107" s="36" t="s">
        <v>269</v>
      </c>
      <c r="V107" s="36"/>
      <c r="W107" s="36"/>
    </row>
    <row r="108" spans="2:23" s="5" customFormat="1" x14ac:dyDescent="0.25">
      <c r="B108" s="39" t="s">
        <v>155</v>
      </c>
      <c r="C108" s="73">
        <v>1.9</v>
      </c>
      <c r="D108" s="77">
        <f t="shared" si="51"/>
        <v>0.38</v>
      </c>
      <c r="E108" s="82">
        <f t="shared" si="52"/>
        <v>0.73866071999999994</v>
      </c>
      <c r="F108" s="82">
        <f t="shared" si="53"/>
        <v>31.900946835122756</v>
      </c>
      <c r="G108" s="28">
        <v>8</v>
      </c>
      <c r="H108" s="84">
        <v>0</v>
      </c>
      <c r="I108" s="28">
        <v>0</v>
      </c>
      <c r="J108" s="30">
        <v>-2.6</v>
      </c>
      <c r="K108" s="41">
        <v>7</v>
      </c>
      <c r="L108" s="32" t="s">
        <v>2</v>
      </c>
      <c r="M108" s="32" t="s">
        <v>5</v>
      </c>
      <c r="N108" s="32" t="s">
        <v>51</v>
      </c>
      <c r="O108" s="32" t="s">
        <v>2</v>
      </c>
      <c r="P108" s="32" t="s">
        <v>2</v>
      </c>
      <c r="Q108" s="30" t="s">
        <v>30</v>
      </c>
      <c r="R108" s="105" t="s">
        <v>452</v>
      </c>
      <c r="S108" s="27" t="s">
        <v>28</v>
      </c>
      <c r="T108" s="31"/>
      <c r="U108" s="36" t="s">
        <v>269</v>
      </c>
      <c r="V108" s="36"/>
      <c r="W108" s="36"/>
    </row>
    <row r="109" spans="2:23" s="5" customFormat="1" x14ac:dyDescent="0.25">
      <c r="B109" s="39" t="s">
        <v>156</v>
      </c>
      <c r="C109" s="73">
        <v>2</v>
      </c>
      <c r="D109" s="77">
        <f t="shared" si="51"/>
        <v>0.4</v>
      </c>
      <c r="E109" s="82">
        <f t="shared" si="52"/>
        <v>0.77753760000000005</v>
      </c>
      <c r="F109" s="82">
        <f t="shared" si="53"/>
        <v>33.57994403697132</v>
      </c>
      <c r="G109" s="28">
        <v>8</v>
      </c>
      <c r="H109" s="84">
        <v>0</v>
      </c>
      <c r="I109" s="28">
        <v>0</v>
      </c>
      <c r="J109" s="30">
        <v>-2.6</v>
      </c>
      <c r="K109" s="41">
        <v>7</v>
      </c>
      <c r="L109" s="32" t="s">
        <v>2</v>
      </c>
      <c r="M109" s="32" t="s">
        <v>5</v>
      </c>
      <c r="N109" s="32" t="s">
        <v>51</v>
      </c>
      <c r="O109" s="32" t="s">
        <v>2</v>
      </c>
      <c r="P109" s="32" t="s">
        <v>2</v>
      </c>
      <c r="Q109" s="30" t="s">
        <v>30</v>
      </c>
      <c r="R109" s="105" t="s">
        <v>452</v>
      </c>
      <c r="S109" s="27" t="s">
        <v>28</v>
      </c>
      <c r="T109" s="31"/>
      <c r="U109" s="36" t="s">
        <v>269</v>
      </c>
      <c r="V109" s="36"/>
      <c r="W109" s="36"/>
    </row>
    <row r="110" spans="2:23" s="5" customFormat="1" x14ac:dyDescent="0.25">
      <c r="B110" s="39" t="s">
        <v>157</v>
      </c>
      <c r="C110" s="73">
        <v>2.1</v>
      </c>
      <c r="D110" s="77">
        <f>C110/5</f>
        <v>0.42000000000000004</v>
      </c>
      <c r="E110" s="82">
        <f>D110*1.943844</f>
        <v>0.81641448000000005</v>
      </c>
      <c r="F110" s="82">
        <f t="shared" si="53"/>
        <v>35.258941238819894</v>
      </c>
      <c r="G110" s="28">
        <v>8</v>
      </c>
      <c r="H110" s="84">
        <v>0</v>
      </c>
      <c r="I110" s="28">
        <v>0</v>
      </c>
      <c r="J110" s="30">
        <v>-2.6</v>
      </c>
      <c r="K110" s="41">
        <v>7</v>
      </c>
      <c r="L110" s="32" t="s">
        <v>2</v>
      </c>
      <c r="M110" s="32" t="s">
        <v>5</v>
      </c>
      <c r="N110" s="32" t="s">
        <v>51</v>
      </c>
      <c r="O110" s="32" t="s">
        <v>2</v>
      </c>
      <c r="P110" s="32" t="s">
        <v>2</v>
      </c>
      <c r="Q110" s="30" t="s">
        <v>30</v>
      </c>
      <c r="R110" s="105" t="s">
        <v>452</v>
      </c>
      <c r="S110" s="27" t="s">
        <v>28</v>
      </c>
      <c r="T110" s="31"/>
      <c r="U110" s="36" t="s">
        <v>269</v>
      </c>
      <c r="V110" s="36"/>
      <c r="W110" s="36"/>
    </row>
    <row r="111" spans="2:23" s="5" customFormat="1" x14ac:dyDescent="0.25">
      <c r="B111" s="39" t="s">
        <v>158</v>
      </c>
      <c r="C111" s="73">
        <v>2.2000000000000002</v>
      </c>
      <c r="D111" s="77">
        <f t="shared" si="51"/>
        <v>0.44000000000000006</v>
      </c>
      <c r="E111" s="82">
        <f t="shared" si="52"/>
        <v>0.85529136000000006</v>
      </c>
      <c r="F111" s="82">
        <f t="shared" si="53"/>
        <v>36.937938440668454</v>
      </c>
      <c r="G111" s="28">
        <v>8</v>
      </c>
      <c r="H111" s="84">
        <v>0</v>
      </c>
      <c r="I111" s="28">
        <v>0</v>
      </c>
      <c r="J111" s="30">
        <v>-2.6</v>
      </c>
      <c r="K111" s="41">
        <v>7</v>
      </c>
      <c r="L111" s="32" t="s">
        <v>2</v>
      </c>
      <c r="M111" s="32" t="s">
        <v>5</v>
      </c>
      <c r="N111" s="32" t="s">
        <v>51</v>
      </c>
      <c r="O111" s="32" t="s">
        <v>2</v>
      </c>
      <c r="P111" s="32" t="s">
        <v>2</v>
      </c>
      <c r="Q111" s="30" t="s">
        <v>30</v>
      </c>
      <c r="R111" s="105" t="s">
        <v>452</v>
      </c>
      <c r="S111" s="27" t="s">
        <v>28</v>
      </c>
      <c r="T111" s="31"/>
      <c r="U111" s="36" t="s">
        <v>269</v>
      </c>
      <c r="V111" s="36"/>
      <c r="W111" s="36"/>
    </row>
    <row r="112" spans="2:23" s="5" customFormat="1" x14ac:dyDescent="0.25">
      <c r="B112" s="39" t="s">
        <v>159</v>
      </c>
      <c r="C112" s="73">
        <v>1.6</v>
      </c>
      <c r="D112" s="77">
        <f t="shared" si="51"/>
        <v>0.32</v>
      </c>
      <c r="E112" s="82">
        <f t="shared" si="52"/>
        <v>0.62203007999999993</v>
      </c>
      <c r="F112" s="82">
        <f t="shared" si="53"/>
        <v>26.863955229577055</v>
      </c>
      <c r="G112" s="28">
        <v>8</v>
      </c>
      <c r="H112" s="85">
        <v>45</v>
      </c>
      <c r="I112" s="28">
        <v>0</v>
      </c>
      <c r="J112" s="30">
        <v>-2.6</v>
      </c>
      <c r="K112" s="41">
        <v>7</v>
      </c>
      <c r="L112" s="32" t="s">
        <v>2</v>
      </c>
      <c r="M112" s="32" t="s">
        <v>5</v>
      </c>
      <c r="N112" s="32" t="s">
        <v>51</v>
      </c>
      <c r="O112" s="32" t="s">
        <v>2</v>
      </c>
      <c r="P112" s="32" t="s">
        <v>2</v>
      </c>
      <c r="Q112" s="30" t="s">
        <v>30</v>
      </c>
      <c r="R112" s="105" t="s">
        <v>452</v>
      </c>
      <c r="S112" s="27" t="s">
        <v>37</v>
      </c>
      <c r="T112" s="36" t="s">
        <v>36</v>
      </c>
      <c r="U112" s="36" t="s">
        <v>322</v>
      </c>
      <c r="V112" s="36"/>
      <c r="W112" s="36"/>
    </row>
    <row r="113" spans="1:23" s="5" customFormat="1" x14ac:dyDescent="0.25">
      <c r="B113" s="39" t="s">
        <v>160</v>
      </c>
      <c r="C113" s="73">
        <v>1.6</v>
      </c>
      <c r="D113" s="77">
        <f t="shared" si="51"/>
        <v>0.32</v>
      </c>
      <c r="E113" s="82">
        <f t="shared" si="52"/>
        <v>0.62203007999999993</v>
      </c>
      <c r="F113" s="82">
        <f t="shared" si="53"/>
        <v>26.863955229577055</v>
      </c>
      <c r="G113" s="28">
        <v>8</v>
      </c>
      <c r="H113" s="85">
        <v>90</v>
      </c>
      <c r="I113" s="28">
        <v>0</v>
      </c>
      <c r="J113" s="30">
        <v>-2.6</v>
      </c>
      <c r="K113" s="41">
        <v>7</v>
      </c>
      <c r="L113" s="32" t="s">
        <v>2</v>
      </c>
      <c r="M113" s="32" t="s">
        <v>5</v>
      </c>
      <c r="N113" s="32" t="s">
        <v>51</v>
      </c>
      <c r="O113" s="32" t="s">
        <v>2</v>
      </c>
      <c r="P113" s="32" t="s">
        <v>2</v>
      </c>
      <c r="Q113" s="30" t="s">
        <v>30</v>
      </c>
      <c r="R113" s="105" t="s">
        <v>452</v>
      </c>
      <c r="S113" s="27" t="s">
        <v>37</v>
      </c>
      <c r="T113" s="36" t="s">
        <v>36</v>
      </c>
      <c r="U113" s="36" t="s">
        <v>269</v>
      </c>
      <c r="V113" s="36"/>
      <c r="W113" s="36"/>
    </row>
    <row r="114" spans="1:23" s="5" customFormat="1" x14ac:dyDescent="0.25">
      <c r="B114" s="39" t="s">
        <v>161</v>
      </c>
      <c r="C114" s="73">
        <v>1.6</v>
      </c>
      <c r="D114" s="77">
        <f t="shared" ref="D114" si="54">C114/5</f>
        <v>0.32</v>
      </c>
      <c r="E114" s="82">
        <f t="shared" ref="E114" si="55">D114*1.943844</f>
        <v>0.62203007999999993</v>
      </c>
      <c r="F114" s="82">
        <f t="shared" ref="F114:F115" si="56">60*(G114*D114)/(PI()*1.82)</f>
        <v>26.863955229577055</v>
      </c>
      <c r="G114" s="28">
        <v>8</v>
      </c>
      <c r="H114" s="84">
        <v>0</v>
      </c>
      <c r="I114" s="81" t="s">
        <v>506</v>
      </c>
      <c r="J114" s="30">
        <v>-2.6</v>
      </c>
      <c r="K114" s="41">
        <v>7</v>
      </c>
      <c r="L114" s="32" t="s">
        <v>2</v>
      </c>
      <c r="M114" s="32" t="s">
        <v>5</v>
      </c>
      <c r="N114" s="32" t="s">
        <v>51</v>
      </c>
      <c r="O114" s="32" t="s">
        <v>2</v>
      </c>
      <c r="P114" s="32" t="s">
        <v>2</v>
      </c>
      <c r="Q114" s="30" t="s">
        <v>30</v>
      </c>
      <c r="R114" s="105" t="s">
        <v>452</v>
      </c>
      <c r="S114" s="27" t="s">
        <v>38</v>
      </c>
      <c r="T114" s="31"/>
      <c r="U114" s="36" t="s">
        <v>321</v>
      </c>
      <c r="V114" s="36"/>
      <c r="W114" s="36" t="s">
        <v>599</v>
      </c>
    </row>
    <row r="115" spans="1:23" s="5" customFormat="1" x14ac:dyDescent="0.25">
      <c r="A115" s="5" t="s">
        <v>598</v>
      </c>
      <c r="B115" s="39" t="s">
        <v>162</v>
      </c>
      <c r="C115" s="73">
        <v>1.6</v>
      </c>
      <c r="D115" s="77">
        <f t="shared" ref="D115:D130" si="57">C115/5</f>
        <v>0.32</v>
      </c>
      <c r="E115" s="82">
        <f t="shared" ref="E115:E130" si="58">D115*1.943844</f>
        <v>0.62203007999999993</v>
      </c>
      <c r="F115" s="82">
        <f t="shared" si="56"/>
        <v>26.863955229577055</v>
      </c>
      <c r="G115" s="28">
        <v>8</v>
      </c>
      <c r="H115" s="84">
        <v>0</v>
      </c>
      <c r="I115" s="28">
        <v>10</v>
      </c>
      <c r="J115" s="30">
        <v>-2.6</v>
      </c>
      <c r="K115" s="41">
        <v>7</v>
      </c>
      <c r="L115" s="32" t="s">
        <v>2</v>
      </c>
      <c r="M115" s="32" t="s">
        <v>5</v>
      </c>
      <c r="N115" s="32" t="s">
        <v>51</v>
      </c>
      <c r="O115" s="32" t="s">
        <v>2</v>
      </c>
      <c r="P115" s="32" t="s">
        <v>2</v>
      </c>
      <c r="Q115" s="30" t="s">
        <v>30</v>
      </c>
      <c r="R115" s="105" t="s">
        <v>452</v>
      </c>
      <c r="S115" s="27" t="s">
        <v>38</v>
      </c>
      <c r="T115" s="31"/>
      <c r="U115" s="36" t="s">
        <v>269</v>
      </c>
      <c r="V115" s="36"/>
      <c r="W115" s="36" t="s">
        <v>600</v>
      </c>
    </row>
    <row r="116" spans="1:23" s="5" customFormat="1" x14ac:dyDescent="0.25">
      <c r="B116" s="39" t="s">
        <v>163</v>
      </c>
      <c r="C116" s="73">
        <v>0.8</v>
      </c>
      <c r="D116" s="77">
        <f t="shared" si="57"/>
        <v>0.16</v>
      </c>
      <c r="E116" s="82">
        <f t="shared" si="58"/>
        <v>0.31101503999999996</v>
      </c>
      <c r="F116" s="82">
        <f t="shared" ref="F116:F130" si="59">60*(G116*D116)/(PI()*1.82)</f>
        <v>13.431977614788527</v>
      </c>
      <c r="G116" s="28">
        <v>8</v>
      </c>
      <c r="H116" s="84">
        <v>0</v>
      </c>
      <c r="I116" s="28">
        <v>10</v>
      </c>
      <c r="J116" s="30">
        <v>-2.6</v>
      </c>
      <c r="K116" s="41">
        <v>7</v>
      </c>
      <c r="L116" s="32" t="s">
        <v>2</v>
      </c>
      <c r="M116" s="32" t="s">
        <v>5</v>
      </c>
      <c r="N116" s="32" t="s">
        <v>51</v>
      </c>
      <c r="O116" s="32" t="s">
        <v>2</v>
      </c>
      <c r="P116" s="32" t="s">
        <v>2</v>
      </c>
      <c r="Q116" s="30" t="s">
        <v>30</v>
      </c>
      <c r="R116" s="105" t="s">
        <v>452</v>
      </c>
      <c r="S116" s="27" t="s">
        <v>38</v>
      </c>
      <c r="T116" s="31"/>
      <c r="U116" s="36" t="s">
        <v>321</v>
      </c>
      <c r="V116" s="36"/>
      <c r="W116" s="36"/>
    </row>
    <row r="117" spans="1:23" s="5" customFormat="1" x14ac:dyDescent="0.25">
      <c r="B117" s="39" t="s">
        <v>162</v>
      </c>
      <c r="C117" s="73">
        <v>1.6</v>
      </c>
      <c r="D117" s="77">
        <f t="shared" si="57"/>
        <v>0.32</v>
      </c>
      <c r="E117" s="82">
        <f t="shared" si="58"/>
        <v>0.62203007999999993</v>
      </c>
      <c r="F117" s="82">
        <f t="shared" si="59"/>
        <v>26.863955229577055</v>
      </c>
      <c r="G117" s="28">
        <v>8</v>
      </c>
      <c r="H117" s="84">
        <v>0</v>
      </c>
      <c r="I117" s="28">
        <v>10</v>
      </c>
      <c r="J117" s="30">
        <v>-2.6</v>
      </c>
      <c r="K117" s="41">
        <v>7</v>
      </c>
      <c r="L117" s="32" t="s">
        <v>2</v>
      </c>
      <c r="M117" s="32" t="s">
        <v>5</v>
      </c>
      <c r="N117" s="32" t="s">
        <v>51</v>
      </c>
      <c r="O117" s="32" t="s">
        <v>2</v>
      </c>
      <c r="P117" s="32" t="s">
        <v>2</v>
      </c>
      <c r="Q117" s="30" t="s">
        <v>30</v>
      </c>
      <c r="R117" s="105" t="s">
        <v>452</v>
      </c>
      <c r="S117" s="27" t="s">
        <v>38</v>
      </c>
      <c r="T117" s="31"/>
      <c r="U117" s="36" t="s">
        <v>269</v>
      </c>
      <c r="V117" s="36"/>
      <c r="W117" s="36"/>
    </row>
    <row r="118" spans="1:23" s="5" customFormat="1" x14ac:dyDescent="0.25">
      <c r="B118" s="39" t="s">
        <v>164</v>
      </c>
      <c r="C118" s="73">
        <v>2</v>
      </c>
      <c r="D118" s="77">
        <f t="shared" si="57"/>
        <v>0.4</v>
      </c>
      <c r="E118" s="82">
        <f t="shared" si="58"/>
        <v>0.77753760000000005</v>
      </c>
      <c r="F118" s="82">
        <f t="shared" si="59"/>
        <v>33.57994403697132</v>
      </c>
      <c r="G118" s="28">
        <v>8</v>
      </c>
      <c r="H118" s="84">
        <v>0</v>
      </c>
      <c r="I118" s="28">
        <v>10</v>
      </c>
      <c r="J118" s="30">
        <v>-2.6</v>
      </c>
      <c r="K118" s="41">
        <v>7</v>
      </c>
      <c r="L118" s="32" t="s">
        <v>2</v>
      </c>
      <c r="M118" s="32" t="s">
        <v>5</v>
      </c>
      <c r="N118" s="32" t="s">
        <v>51</v>
      </c>
      <c r="O118" s="32" t="s">
        <v>2</v>
      </c>
      <c r="P118" s="32" t="s">
        <v>2</v>
      </c>
      <c r="Q118" s="30" t="s">
        <v>30</v>
      </c>
      <c r="R118" s="105" t="s">
        <v>452</v>
      </c>
      <c r="S118" s="27" t="s">
        <v>38</v>
      </c>
      <c r="T118" s="31"/>
      <c r="U118" s="36" t="s">
        <v>269</v>
      </c>
      <c r="V118" s="36"/>
      <c r="W118" s="36"/>
    </row>
    <row r="119" spans="1:23" s="5" customFormat="1" x14ac:dyDescent="0.25">
      <c r="B119" s="39" t="s">
        <v>165</v>
      </c>
      <c r="C119" s="73">
        <v>0.8</v>
      </c>
      <c r="D119" s="77">
        <f t="shared" si="57"/>
        <v>0.16</v>
      </c>
      <c r="E119" s="82">
        <f t="shared" si="58"/>
        <v>0.31101503999999996</v>
      </c>
      <c r="F119" s="82">
        <f t="shared" si="59"/>
        <v>13.431977614788527</v>
      </c>
      <c r="G119" s="28">
        <v>8</v>
      </c>
      <c r="H119" s="84">
        <v>0</v>
      </c>
      <c r="I119" s="81">
        <v>20</v>
      </c>
      <c r="J119" s="30">
        <v>-2.6</v>
      </c>
      <c r="K119" s="41">
        <v>7</v>
      </c>
      <c r="L119" s="32" t="s">
        <v>2</v>
      </c>
      <c r="M119" s="32" t="s">
        <v>5</v>
      </c>
      <c r="N119" s="32" t="s">
        <v>51</v>
      </c>
      <c r="O119" s="32" t="s">
        <v>2</v>
      </c>
      <c r="P119" s="32" t="s">
        <v>2</v>
      </c>
      <c r="Q119" s="30" t="s">
        <v>30</v>
      </c>
      <c r="R119" s="105" t="s">
        <v>452</v>
      </c>
      <c r="S119" s="27" t="s">
        <v>38</v>
      </c>
      <c r="T119" s="31"/>
      <c r="U119" s="36" t="s">
        <v>269</v>
      </c>
      <c r="V119" s="36"/>
      <c r="W119" s="36"/>
    </row>
    <row r="120" spans="1:23" s="5" customFormat="1" x14ac:dyDescent="0.25">
      <c r="B120" s="39" t="s">
        <v>166</v>
      </c>
      <c r="C120" s="73">
        <v>1.6</v>
      </c>
      <c r="D120" s="77">
        <f t="shared" si="57"/>
        <v>0.32</v>
      </c>
      <c r="E120" s="82">
        <f t="shared" si="58"/>
        <v>0.62203007999999993</v>
      </c>
      <c r="F120" s="82">
        <f t="shared" si="59"/>
        <v>26.863955229577055</v>
      </c>
      <c r="G120" s="28">
        <v>8</v>
      </c>
      <c r="H120" s="84">
        <v>0</v>
      </c>
      <c r="I120" s="28">
        <v>20</v>
      </c>
      <c r="J120" s="30">
        <v>-2.6</v>
      </c>
      <c r="K120" s="41">
        <v>7</v>
      </c>
      <c r="L120" s="32" t="s">
        <v>2</v>
      </c>
      <c r="M120" s="32" t="s">
        <v>5</v>
      </c>
      <c r="N120" s="32" t="s">
        <v>51</v>
      </c>
      <c r="O120" s="32" t="s">
        <v>2</v>
      </c>
      <c r="P120" s="32" t="s">
        <v>2</v>
      </c>
      <c r="Q120" s="30" t="s">
        <v>30</v>
      </c>
      <c r="R120" s="105" t="s">
        <v>452</v>
      </c>
      <c r="S120" s="27" t="s">
        <v>38</v>
      </c>
      <c r="T120" s="31"/>
      <c r="U120" s="36" t="s">
        <v>269</v>
      </c>
      <c r="V120" s="36"/>
      <c r="W120" s="36"/>
    </row>
    <row r="121" spans="1:23" s="5" customFormat="1" x14ac:dyDescent="0.25">
      <c r="B121" s="39" t="s">
        <v>167</v>
      </c>
      <c r="C121" s="73">
        <v>2</v>
      </c>
      <c r="D121" s="77">
        <f t="shared" si="57"/>
        <v>0.4</v>
      </c>
      <c r="E121" s="82">
        <f t="shared" si="58"/>
        <v>0.77753760000000005</v>
      </c>
      <c r="F121" s="82">
        <f t="shared" si="59"/>
        <v>33.57994403697132</v>
      </c>
      <c r="G121" s="28">
        <v>8</v>
      </c>
      <c r="H121" s="84">
        <v>0</v>
      </c>
      <c r="I121" s="28">
        <v>20</v>
      </c>
      <c r="J121" s="30">
        <v>-2.6</v>
      </c>
      <c r="K121" s="41">
        <v>7</v>
      </c>
      <c r="L121" s="32" t="s">
        <v>2</v>
      </c>
      <c r="M121" s="32" t="s">
        <v>5</v>
      </c>
      <c r="N121" s="32" t="s">
        <v>51</v>
      </c>
      <c r="O121" s="32" t="s">
        <v>2</v>
      </c>
      <c r="P121" s="32" t="s">
        <v>2</v>
      </c>
      <c r="Q121" s="30" t="s">
        <v>30</v>
      </c>
      <c r="R121" s="105" t="s">
        <v>452</v>
      </c>
      <c r="S121" s="27" t="s">
        <v>38</v>
      </c>
      <c r="T121" s="31"/>
      <c r="U121" s="36" t="s">
        <v>269</v>
      </c>
      <c r="V121" s="36"/>
      <c r="W121" s="36"/>
    </row>
    <row r="122" spans="1:23" s="5" customFormat="1" x14ac:dyDescent="0.25">
      <c r="B122" s="39" t="s">
        <v>168</v>
      </c>
      <c r="C122" s="73">
        <v>0.8</v>
      </c>
      <c r="D122" s="77">
        <f t="shared" si="57"/>
        <v>0.16</v>
      </c>
      <c r="E122" s="82">
        <f t="shared" si="58"/>
        <v>0.31101503999999996</v>
      </c>
      <c r="F122" s="82">
        <f t="shared" si="59"/>
        <v>13.431977614788527</v>
      </c>
      <c r="G122" s="28">
        <v>8</v>
      </c>
      <c r="H122" s="84">
        <v>0</v>
      </c>
      <c r="I122" s="81">
        <v>30</v>
      </c>
      <c r="J122" s="30">
        <v>-2.6</v>
      </c>
      <c r="K122" s="41">
        <v>7</v>
      </c>
      <c r="L122" s="32" t="s">
        <v>2</v>
      </c>
      <c r="M122" s="32" t="s">
        <v>5</v>
      </c>
      <c r="N122" s="32" t="s">
        <v>51</v>
      </c>
      <c r="O122" s="32" t="s">
        <v>2</v>
      </c>
      <c r="P122" s="32" t="s">
        <v>2</v>
      </c>
      <c r="Q122" s="30" t="s">
        <v>30</v>
      </c>
      <c r="R122" s="105" t="s">
        <v>452</v>
      </c>
      <c r="S122" s="27" t="s">
        <v>38</v>
      </c>
      <c r="T122" s="31"/>
      <c r="U122" s="36" t="s">
        <v>269</v>
      </c>
      <c r="V122" s="36"/>
      <c r="W122" s="36"/>
    </row>
    <row r="123" spans="1:23" s="5" customFormat="1" x14ac:dyDescent="0.25">
      <c r="B123" s="39" t="s">
        <v>169</v>
      </c>
      <c r="C123" s="73">
        <v>1.6</v>
      </c>
      <c r="D123" s="77">
        <f t="shared" si="57"/>
        <v>0.32</v>
      </c>
      <c r="E123" s="82">
        <f t="shared" si="58"/>
        <v>0.62203007999999993</v>
      </c>
      <c r="F123" s="82">
        <f t="shared" si="59"/>
        <v>26.863955229577055</v>
      </c>
      <c r="G123" s="28">
        <v>8</v>
      </c>
      <c r="H123" s="84">
        <v>0</v>
      </c>
      <c r="I123" s="28">
        <v>30</v>
      </c>
      <c r="J123" s="30">
        <v>-2.6</v>
      </c>
      <c r="K123" s="41">
        <v>7</v>
      </c>
      <c r="L123" s="32" t="s">
        <v>2</v>
      </c>
      <c r="M123" s="32" t="s">
        <v>5</v>
      </c>
      <c r="N123" s="32" t="s">
        <v>51</v>
      </c>
      <c r="O123" s="32" t="s">
        <v>2</v>
      </c>
      <c r="P123" s="32" t="s">
        <v>2</v>
      </c>
      <c r="Q123" s="30" t="s">
        <v>30</v>
      </c>
      <c r="R123" s="105" t="s">
        <v>452</v>
      </c>
      <c r="S123" s="27" t="s">
        <v>38</v>
      </c>
      <c r="T123" s="31"/>
      <c r="U123" s="36" t="s">
        <v>269</v>
      </c>
      <c r="V123" s="36"/>
      <c r="W123" s="36"/>
    </row>
    <row r="124" spans="1:23" s="5" customFormat="1" x14ac:dyDescent="0.25">
      <c r="B124" s="39" t="s">
        <v>170</v>
      </c>
      <c r="C124" s="73">
        <v>2</v>
      </c>
      <c r="D124" s="77">
        <f t="shared" si="57"/>
        <v>0.4</v>
      </c>
      <c r="E124" s="82">
        <f t="shared" si="58"/>
        <v>0.77753760000000005</v>
      </c>
      <c r="F124" s="82">
        <f t="shared" si="59"/>
        <v>33.57994403697132</v>
      </c>
      <c r="G124" s="28">
        <v>8</v>
      </c>
      <c r="H124" s="84">
        <v>0</v>
      </c>
      <c r="I124" s="28">
        <v>30</v>
      </c>
      <c r="J124" s="30">
        <v>-2.6</v>
      </c>
      <c r="K124" s="41">
        <v>7</v>
      </c>
      <c r="L124" s="32" t="s">
        <v>2</v>
      </c>
      <c r="M124" s="32" t="s">
        <v>5</v>
      </c>
      <c r="N124" s="32" t="s">
        <v>51</v>
      </c>
      <c r="O124" s="32" t="s">
        <v>2</v>
      </c>
      <c r="P124" s="32" t="s">
        <v>2</v>
      </c>
      <c r="Q124" s="30" t="s">
        <v>30</v>
      </c>
      <c r="R124" s="105" t="s">
        <v>452</v>
      </c>
      <c r="S124" s="27" t="s">
        <v>38</v>
      </c>
      <c r="T124" s="31"/>
      <c r="U124" s="36" t="s">
        <v>269</v>
      </c>
      <c r="V124" s="36"/>
      <c r="W124" s="36"/>
    </row>
    <row r="125" spans="1:23" s="5" customFormat="1" x14ac:dyDescent="0.25">
      <c r="B125" s="39" t="s">
        <v>171</v>
      </c>
      <c r="C125" s="73">
        <v>0.8</v>
      </c>
      <c r="D125" s="77">
        <f t="shared" si="57"/>
        <v>0.16</v>
      </c>
      <c r="E125" s="82">
        <f t="shared" si="58"/>
        <v>0.31101503999999996</v>
      </c>
      <c r="F125" s="82">
        <f t="shared" si="59"/>
        <v>13.431977614788527</v>
      </c>
      <c r="G125" s="28">
        <v>8</v>
      </c>
      <c r="H125" s="85">
        <v>45</v>
      </c>
      <c r="I125" s="28">
        <v>30</v>
      </c>
      <c r="J125" s="30">
        <v>-2.6</v>
      </c>
      <c r="K125" s="41">
        <v>7</v>
      </c>
      <c r="L125" s="32" t="s">
        <v>2</v>
      </c>
      <c r="M125" s="32" t="s">
        <v>5</v>
      </c>
      <c r="N125" s="32" t="s">
        <v>51</v>
      </c>
      <c r="O125" s="32" t="s">
        <v>2</v>
      </c>
      <c r="P125" s="32" t="s">
        <v>2</v>
      </c>
      <c r="Q125" s="30" t="s">
        <v>30</v>
      </c>
      <c r="R125" s="105" t="s">
        <v>452</v>
      </c>
      <c r="S125" s="27" t="s">
        <v>39</v>
      </c>
      <c r="T125" s="31"/>
      <c r="U125" s="36" t="s">
        <v>323</v>
      </c>
      <c r="V125" s="36"/>
      <c r="W125" s="36"/>
    </row>
    <row r="126" spans="1:23" s="5" customFormat="1" x14ac:dyDescent="0.25">
      <c r="B126" s="39" t="s">
        <v>172</v>
      </c>
      <c r="C126" s="73">
        <v>1.6</v>
      </c>
      <c r="D126" s="77">
        <f t="shared" si="57"/>
        <v>0.32</v>
      </c>
      <c r="E126" s="82">
        <f t="shared" si="58"/>
        <v>0.62203007999999993</v>
      </c>
      <c r="F126" s="82">
        <f t="shared" si="59"/>
        <v>26.863955229577055</v>
      </c>
      <c r="G126" s="28">
        <v>8</v>
      </c>
      <c r="H126" s="84">
        <v>45</v>
      </c>
      <c r="I126" s="28">
        <v>30</v>
      </c>
      <c r="J126" s="30">
        <v>-2.6</v>
      </c>
      <c r="K126" s="41">
        <v>7</v>
      </c>
      <c r="L126" s="32" t="s">
        <v>2</v>
      </c>
      <c r="M126" s="32" t="s">
        <v>5</v>
      </c>
      <c r="N126" s="32" t="s">
        <v>51</v>
      </c>
      <c r="O126" s="32" t="s">
        <v>2</v>
      </c>
      <c r="P126" s="32" t="s">
        <v>2</v>
      </c>
      <c r="Q126" s="30" t="s">
        <v>30</v>
      </c>
      <c r="R126" s="105" t="s">
        <v>452</v>
      </c>
      <c r="S126" s="27" t="s">
        <v>39</v>
      </c>
      <c r="T126" s="31"/>
      <c r="U126" s="36" t="s">
        <v>269</v>
      </c>
      <c r="V126" s="36"/>
      <c r="W126" s="36"/>
    </row>
    <row r="127" spans="1:23" s="5" customFormat="1" x14ac:dyDescent="0.25">
      <c r="B127" s="39" t="s">
        <v>173</v>
      </c>
      <c r="C127" s="73">
        <v>2</v>
      </c>
      <c r="D127" s="77">
        <f t="shared" si="57"/>
        <v>0.4</v>
      </c>
      <c r="E127" s="82">
        <f t="shared" si="58"/>
        <v>0.77753760000000005</v>
      </c>
      <c r="F127" s="82">
        <f t="shared" si="59"/>
        <v>33.57994403697132</v>
      </c>
      <c r="G127" s="28">
        <v>8</v>
      </c>
      <c r="H127" s="84">
        <v>45</v>
      </c>
      <c r="I127" s="28">
        <v>30</v>
      </c>
      <c r="J127" s="30">
        <v>-2.6</v>
      </c>
      <c r="K127" s="41">
        <v>7</v>
      </c>
      <c r="L127" s="32" t="s">
        <v>2</v>
      </c>
      <c r="M127" s="32" t="s">
        <v>5</v>
      </c>
      <c r="N127" s="32" t="s">
        <v>51</v>
      </c>
      <c r="O127" s="32" t="s">
        <v>2</v>
      </c>
      <c r="P127" s="32" t="s">
        <v>2</v>
      </c>
      <c r="Q127" s="30" t="s">
        <v>30</v>
      </c>
      <c r="R127" s="105" t="s">
        <v>452</v>
      </c>
      <c r="S127" s="27" t="s">
        <v>39</v>
      </c>
      <c r="T127" s="31"/>
      <c r="U127" s="36" t="s">
        <v>269</v>
      </c>
      <c r="V127" s="36"/>
      <c r="W127" s="36"/>
    </row>
    <row r="128" spans="1:23" s="5" customFormat="1" x14ac:dyDescent="0.25">
      <c r="B128" s="39" t="s">
        <v>174</v>
      </c>
      <c r="C128" s="73">
        <v>0.8</v>
      </c>
      <c r="D128" s="77">
        <f t="shared" si="57"/>
        <v>0.16</v>
      </c>
      <c r="E128" s="82">
        <f t="shared" si="58"/>
        <v>0.31101503999999996</v>
      </c>
      <c r="F128" s="82">
        <f t="shared" si="59"/>
        <v>13.431977614788527</v>
      </c>
      <c r="G128" s="28">
        <v>8</v>
      </c>
      <c r="H128" s="85">
        <v>90</v>
      </c>
      <c r="I128" s="28">
        <v>30</v>
      </c>
      <c r="J128" s="30">
        <v>-2.6</v>
      </c>
      <c r="K128" s="41">
        <v>7</v>
      </c>
      <c r="L128" s="32" t="s">
        <v>2</v>
      </c>
      <c r="M128" s="32" t="s">
        <v>5</v>
      </c>
      <c r="N128" s="32" t="s">
        <v>51</v>
      </c>
      <c r="O128" s="32" t="s">
        <v>2</v>
      </c>
      <c r="P128" s="32" t="s">
        <v>2</v>
      </c>
      <c r="Q128" s="30" t="s">
        <v>30</v>
      </c>
      <c r="R128" s="105" t="s">
        <v>452</v>
      </c>
      <c r="S128" s="27" t="s">
        <v>39</v>
      </c>
      <c r="T128" s="31"/>
      <c r="U128" s="36" t="s">
        <v>269</v>
      </c>
      <c r="V128" s="36"/>
      <c r="W128" s="36"/>
    </row>
    <row r="129" spans="2:23" s="5" customFormat="1" x14ac:dyDescent="0.25">
      <c r="B129" s="39" t="s">
        <v>175</v>
      </c>
      <c r="C129" s="73">
        <v>1.6</v>
      </c>
      <c r="D129" s="77">
        <f t="shared" si="57"/>
        <v>0.32</v>
      </c>
      <c r="E129" s="82">
        <f t="shared" si="58"/>
        <v>0.62203007999999993</v>
      </c>
      <c r="F129" s="82">
        <f t="shared" si="59"/>
        <v>26.863955229577055</v>
      </c>
      <c r="G129" s="28">
        <v>8</v>
      </c>
      <c r="H129" s="84">
        <v>90</v>
      </c>
      <c r="I129" s="28">
        <v>30</v>
      </c>
      <c r="J129" s="30">
        <v>-2.6</v>
      </c>
      <c r="K129" s="41">
        <v>7</v>
      </c>
      <c r="L129" s="32" t="s">
        <v>2</v>
      </c>
      <c r="M129" s="32" t="s">
        <v>5</v>
      </c>
      <c r="N129" s="32" t="s">
        <v>51</v>
      </c>
      <c r="O129" s="32" t="s">
        <v>2</v>
      </c>
      <c r="P129" s="32" t="s">
        <v>2</v>
      </c>
      <c r="Q129" s="30" t="s">
        <v>30</v>
      </c>
      <c r="R129" s="105" t="s">
        <v>452</v>
      </c>
      <c r="S129" s="27" t="s">
        <v>39</v>
      </c>
      <c r="T129" s="31"/>
      <c r="U129" s="36" t="s">
        <v>269</v>
      </c>
      <c r="V129" s="36"/>
      <c r="W129" s="36"/>
    </row>
    <row r="130" spans="2:23" s="5" customFormat="1" x14ac:dyDescent="0.25">
      <c r="B130" s="39" t="s">
        <v>176</v>
      </c>
      <c r="C130" s="73">
        <v>2</v>
      </c>
      <c r="D130" s="77">
        <f t="shared" si="57"/>
        <v>0.4</v>
      </c>
      <c r="E130" s="82">
        <f t="shared" si="58"/>
        <v>0.77753760000000005</v>
      </c>
      <c r="F130" s="82">
        <f t="shared" si="59"/>
        <v>33.57994403697132</v>
      </c>
      <c r="G130" s="28">
        <v>8</v>
      </c>
      <c r="H130" s="84">
        <v>90</v>
      </c>
      <c r="I130" s="28">
        <v>30</v>
      </c>
      <c r="J130" s="30">
        <v>-2.6</v>
      </c>
      <c r="K130" s="41">
        <v>7</v>
      </c>
      <c r="L130" s="32" t="s">
        <v>2</v>
      </c>
      <c r="M130" s="32" t="s">
        <v>5</v>
      </c>
      <c r="N130" s="32" t="s">
        <v>51</v>
      </c>
      <c r="O130" s="32" t="s">
        <v>2</v>
      </c>
      <c r="P130" s="32" t="s">
        <v>2</v>
      </c>
      <c r="Q130" s="30" t="s">
        <v>30</v>
      </c>
      <c r="R130" s="105" t="s">
        <v>452</v>
      </c>
      <c r="S130" s="27" t="s">
        <v>39</v>
      </c>
      <c r="T130" s="31"/>
      <c r="U130" s="36" t="s">
        <v>269</v>
      </c>
      <c r="V130" s="36"/>
      <c r="W130" s="36"/>
    </row>
    <row r="131" spans="2:23" s="5" customFormat="1" x14ac:dyDescent="0.25">
      <c r="B131" s="39"/>
      <c r="C131" s="39"/>
      <c r="D131" s="39"/>
      <c r="E131" s="39"/>
      <c r="F131" s="39"/>
      <c r="G131" s="29"/>
      <c r="H131" s="32"/>
      <c r="I131" s="29"/>
      <c r="J131" s="30"/>
      <c r="K131" s="41"/>
      <c r="L131" s="32"/>
      <c r="M131" s="32"/>
      <c r="N131" s="32"/>
      <c r="O131" s="32"/>
      <c r="P131" s="32"/>
      <c r="Q131" s="30"/>
      <c r="R131" s="104" t="s">
        <v>453</v>
      </c>
      <c r="S131" s="74" t="s">
        <v>42</v>
      </c>
      <c r="T131" s="36"/>
      <c r="U131" s="36"/>
      <c r="V131" s="36"/>
      <c r="W131" s="36"/>
    </row>
    <row r="132" spans="2:23" s="5" customFormat="1" x14ac:dyDescent="0.25">
      <c r="B132" s="39"/>
      <c r="C132" s="39">
        <v>1.6</v>
      </c>
      <c r="D132" s="77">
        <f t="shared" ref="D132" si="60">C132/5</f>
        <v>0.32</v>
      </c>
      <c r="E132" s="78">
        <f t="shared" ref="E132" si="61">D132*1.943844</f>
        <v>0.62203007999999993</v>
      </c>
      <c r="F132" s="78">
        <f t="shared" ref="F132" si="62">60*(G132*D132)/(PI()*1.82)</f>
        <v>26.863955229577055</v>
      </c>
      <c r="G132" s="28">
        <v>8</v>
      </c>
      <c r="H132" s="84">
        <v>0</v>
      </c>
      <c r="I132" s="28">
        <v>0</v>
      </c>
      <c r="J132" s="30">
        <v>-2.6</v>
      </c>
      <c r="K132" s="41">
        <v>7</v>
      </c>
      <c r="L132" s="32" t="s">
        <v>2</v>
      </c>
      <c r="M132" s="32" t="s">
        <v>5</v>
      </c>
      <c r="N132" s="32" t="s">
        <v>51</v>
      </c>
      <c r="O132" s="59" t="s">
        <v>2</v>
      </c>
      <c r="P132" s="32" t="s">
        <v>2</v>
      </c>
      <c r="Q132" s="30" t="s">
        <v>30</v>
      </c>
      <c r="R132" s="104" t="s">
        <v>453</v>
      </c>
      <c r="S132" s="76" t="s">
        <v>53</v>
      </c>
      <c r="T132" s="107" t="s">
        <v>602</v>
      </c>
      <c r="U132" s="36"/>
      <c r="V132" s="36"/>
      <c r="W132" s="36"/>
    </row>
    <row r="133" spans="2:23" x14ac:dyDescent="0.25">
      <c r="B133" s="26" t="s">
        <v>182</v>
      </c>
      <c r="C133" s="73">
        <v>1.6</v>
      </c>
      <c r="D133" s="77">
        <f t="shared" ref="D133:D140" si="63">C133/5</f>
        <v>0.32</v>
      </c>
      <c r="E133" s="78">
        <f t="shared" ref="E133:E140" si="64">D133*1.943844</f>
        <v>0.62203007999999993</v>
      </c>
      <c r="F133" s="82">
        <f t="shared" ref="F133" si="65">60*(G133*D133)/(PI()*1.82)</f>
        <v>3.3579944036971319</v>
      </c>
      <c r="G133" s="81">
        <v>1</v>
      </c>
      <c r="H133" s="89">
        <v>0</v>
      </c>
      <c r="I133" s="89">
        <v>0</v>
      </c>
      <c r="J133" s="30">
        <v>-2.6</v>
      </c>
      <c r="K133" s="84">
        <v>7</v>
      </c>
      <c r="L133" s="40" t="s">
        <v>2</v>
      </c>
      <c r="M133" s="32" t="s">
        <v>5</v>
      </c>
      <c r="N133" s="32" t="s">
        <v>51</v>
      </c>
      <c r="O133" s="32" t="s">
        <v>2</v>
      </c>
      <c r="P133" s="32" t="s">
        <v>2</v>
      </c>
      <c r="Q133" s="30" t="s">
        <v>30</v>
      </c>
      <c r="R133" s="104" t="s">
        <v>453</v>
      </c>
      <c r="S133" s="37" t="s">
        <v>13</v>
      </c>
      <c r="T133" s="38" t="s">
        <v>45</v>
      </c>
      <c r="U133" s="36" t="s">
        <v>327</v>
      </c>
      <c r="V133" s="36"/>
      <c r="W133" s="36"/>
    </row>
    <row r="134" spans="2:23" s="5" customFormat="1" x14ac:dyDescent="0.25">
      <c r="B134" s="26" t="s">
        <v>183</v>
      </c>
      <c r="C134" s="73">
        <v>1.6</v>
      </c>
      <c r="D134" s="77">
        <f t="shared" si="63"/>
        <v>0.32</v>
      </c>
      <c r="E134" s="78">
        <f t="shared" si="64"/>
        <v>0.62203007999999993</v>
      </c>
      <c r="F134" s="82">
        <f t="shared" ref="F134:F141" si="66">60*(G134*D134)/(PI()*1.82)</f>
        <v>6.7159888073942637</v>
      </c>
      <c r="G134" s="81">
        <v>2</v>
      </c>
      <c r="H134" s="89">
        <v>0</v>
      </c>
      <c r="I134" s="89">
        <v>0</v>
      </c>
      <c r="J134" s="30">
        <v>-2.6</v>
      </c>
      <c r="K134" s="84">
        <v>7</v>
      </c>
      <c r="L134" s="40" t="s">
        <v>2</v>
      </c>
      <c r="M134" s="32" t="s">
        <v>5</v>
      </c>
      <c r="N134" s="32" t="s">
        <v>51</v>
      </c>
      <c r="O134" s="32" t="s">
        <v>2</v>
      </c>
      <c r="P134" s="32" t="s">
        <v>2</v>
      </c>
      <c r="Q134" s="30" t="s">
        <v>30</v>
      </c>
      <c r="R134" s="104" t="s">
        <v>453</v>
      </c>
      <c r="S134" s="37" t="s">
        <v>13</v>
      </c>
      <c r="T134" s="38" t="s">
        <v>45</v>
      </c>
      <c r="U134" s="36" t="s">
        <v>269</v>
      </c>
      <c r="V134" s="36"/>
      <c r="W134" s="36"/>
    </row>
    <row r="135" spans="2:23" s="5" customFormat="1" x14ac:dyDescent="0.25">
      <c r="B135" s="26" t="s">
        <v>184</v>
      </c>
      <c r="C135" s="73">
        <v>1.6</v>
      </c>
      <c r="D135" s="77">
        <f t="shared" si="63"/>
        <v>0.32</v>
      </c>
      <c r="E135" s="78">
        <f t="shared" si="64"/>
        <v>0.62203007999999993</v>
      </c>
      <c r="F135" s="82">
        <f t="shared" si="66"/>
        <v>10.073983211091395</v>
      </c>
      <c r="G135" s="81">
        <v>3</v>
      </c>
      <c r="H135" s="89">
        <v>0</v>
      </c>
      <c r="I135" s="89">
        <v>0</v>
      </c>
      <c r="J135" s="30">
        <v>-2.6</v>
      </c>
      <c r="K135" s="84">
        <v>7</v>
      </c>
      <c r="L135" s="40" t="s">
        <v>2</v>
      </c>
      <c r="M135" s="32" t="s">
        <v>5</v>
      </c>
      <c r="N135" s="32" t="s">
        <v>51</v>
      </c>
      <c r="O135" s="32" t="s">
        <v>2</v>
      </c>
      <c r="P135" s="32" t="s">
        <v>2</v>
      </c>
      <c r="Q135" s="30" t="s">
        <v>30</v>
      </c>
      <c r="R135" s="104" t="s">
        <v>453</v>
      </c>
      <c r="S135" s="37" t="s">
        <v>13</v>
      </c>
      <c r="T135" s="38" t="s">
        <v>45</v>
      </c>
      <c r="U135" s="36" t="s">
        <v>269</v>
      </c>
      <c r="V135" s="36"/>
      <c r="W135" s="36"/>
    </row>
    <row r="136" spans="2:23" s="5" customFormat="1" x14ac:dyDescent="0.25">
      <c r="B136" s="26" t="s">
        <v>185</v>
      </c>
      <c r="C136" s="73">
        <v>1.6</v>
      </c>
      <c r="D136" s="77">
        <f t="shared" si="63"/>
        <v>0.32</v>
      </c>
      <c r="E136" s="78">
        <f t="shared" si="64"/>
        <v>0.62203007999999993</v>
      </c>
      <c r="F136" s="82">
        <f t="shared" si="66"/>
        <v>13.431977614788527</v>
      </c>
      <c r="G136" s="81">
        <v>4</v>
      </c>
      <c r="H136" s="89">
        <v>0</v>
      </c>
      <c r="I136" s="89">
        <v>0</v>
      </c>
      <c r="J136" s="30">
        <v>-2.6</v>
      </c>
      <c r="K136" s="84">
        <v>7</v>
      </c>
      <c r="L136" s="40" t="s">
        <v>2</v>
      </c>
      <c r="M136" s="32" t="s">
        <v>5</v>
      </c>
      <c r="N136" s="32" t="s">
        <v>51</v>
      </c>
      <c r="O136" s="32" t="s">
        <v>2</v>
      </c>
      <c r="P136" s="32" t="s">
        <v>2</v>
      </c>
      <c r="Q136" s="30" t="s">
        <v>30</v>
      </c>
      <c r="R136" s="104" t="s">
        <v>453</v>
      </c>
      <c r="S136" s="37" t="s">
        <v>13</v>
      </c>
      <c r="T136" s="38" t="s">
        <v>45</v>
      </c>
      <c r="U136" s="36" t="s">
        <v>269</v>
      </c>
      <c r="V136" s="36"/>
      <c r="W136" s="36"/>
    </row>
    <row r="137" spans="2:23" s="5" customFormat="1" x14ac:dyDescent="0.25">
      <c r="B137" s="26" t="s">
        <v>186</v>
      </c>
      <c r="C137" s="73">
        <v>1.6</v>
      </c>
      <c r="D137" s="77">
        <f t="shared" si="63"/>
        <v>0.32</v>
      </c>
      <c r="E137" s="78">
        <f t="shared" si="64"/>
        <v>0.62203007999999993</v>
      </c>
      <c r="F137" s="82">
        <f t="shared" si="66"/>
        <v>16.78997201848566</v>
      </c>
      <c r="G137" s="81">
        <v>5</v>
      </c>
      <c r="H137" s="89">
        <v>0</v>
      </c>
      <c r="I137" s="89">
        <v>0</v>
      </c>
      <c r="J137" s="30">
        <v>-2.6</v>
      </c>
      <c r="K137" s="84">
        <v>7</v>
      </c>
      <c r="L137" s="40" t="s">
        <v>2</v>
      </c>
      <c r="M137" s="32" t="s">
        <v>5</v>
      </c>
      <c r="N137" s="32" t="s">
        <v>51</v>
      </c>
      <c r="O137" s="32" t="s">
        <v>2</v>
      </c>
      <c r="P137" s="32" t="s">
        <v>2</v>
      </c>
      <c r="Q137" s="30" t="s">
        <v>30</v>
      </c>
      <c r="R137" s="104" t="s">
        <v>453</v>
      </c>
      <c r="S137" s="37" t="s">
        <v>13</v>
      </c>
      <c r="T137" s="38" t="s">
        <v>45</v>
      </c>
      <c r="U137" s="36" t="s">
        <v>269</v>
      </c>
      <c r="V137" s="36"/>
      <c r="W137" s="36"/>
    </row>
    <row r="138" spans="2:23" s="5" customFormat="1" x14ac:dyDescent="0.25">
      <c r="B138" s="26" t="s">
        <v>187</v>
      </c>
      <c r="C138" s="73">
        <v>1.6</v>
      </c>
      <c r="D138" s="77">
        <f t="shared" si="63"/>
        <v>0.32</v>
      </c>
      <c r="E138" s="78">
        <f t="shared" si="64"/>
        <v>0.62203007999999993</v>
      </c>
      <c r="F138" s="82">
        <f t="shared" si="66"/>
        <v>20.14796642218279</v>
      </c>
      <c r="G138" s="81">
        <v>6</v>
      </c>
      <c r="H138" s="89">
        <v>0</v>
      </c>
      <c r="I138" s="89">
        <v>0</v>
      </c>
      <c r="J138" s="30">
        <v>-2.6</v>
      </c>
      <c r="K138" s="84">
        <v>7</v>
      </c>
      <c r="L138" s="40" t="s">
        <v>2</v>
      </c>
      <c r="M138" s="32" t="s">
        <v>5</v>
      </c>
      <c r="N138" s="32" t="s">
        <v>51</v>
      </c>
      <c r="O138" s="32" t="s">
        <v>2</v>
      </c>
      <c r="P138" s="32" t="s">
        <v>2</v>
      </c>
      <c r="Q138" s="30" t="s">
        <v>30</v>
      </c>
      <c r="R138" s="104" t="s">
        <v>453</v>
      </c>
      <c r="S138" s="37" t="s">
        <v>13</v>
      </c>
      <c r="T138" s="38" t="s">
        <v>45</v>
      </c>
      <c r="U138" s="36" t="s">
        <v>269</v>
      </c>
      <c r="V138" s="36"/>
      <c r="W138" s="36"/>
    </row>
    <row r="139" spans="2:23" s="5" customFormat="1" x14ac:dyDescent="0.25">
      <c r="B139" s="26" t="s">
        <v>188</v>
      </c>
      <c r="C139" s="73">
        <v>1.6</v>
      </c>
      <c r="D139" s="77">
        <f t="shared" si="63"/>
        <v>0.32</v>
      </c>
      <c r="E139" s="78">
        <f t="shared" si="64"/>
        <v>0.62203007999999993</v>
      </c>
      <c r="F139" s="82">
        <f t="shared" si="66"/>
        <v>23.505960825879928</v>
      </c>
      <c r="G139" s="81">
        <v>7</v>
      </c>
      <c r="H139" s="89">
        <v>0</v>
      </c>
      <c r="I139" s="89">
        <v>0</v>
      </c>
      <c r="J139" s="30">
        <v>-2.6</v>
      </c>
      <c r="K139" s="84">
        <v>7</v>
      </c>
      <c r="L139" s="40" t="s">
        <v>2</v>
      </c>
      <c r="M139" s="32" t="s">
        <v>5</v>
      </c>
      <c r="N139" s="32" t="s">
        <v>51</v>
      </c>
      <c r="O139" s="32" t="s">
        <v>2</v>
      </c>
      <c r="P139" s="32" t="s">
        <v>2</v>
      </c>
      <c r="Q139" s="30" t="s">
        <v>30</v>
      </c>
      <c r="R139" s="104" t="s">
        <v>453</v>
      </c>
      <c r="S139" s="37" t="s">
        <v>13</v>
      </c>
      <c r="T139" s="38" t="s">
        <v>45</v>
      </c>
      <c r="U139" s="36" t="s">
        <v>269</v>
      </c>
      <c r="V139" s="36"/>
      <c r="W139" s="36"/>
    </row>
    <row r="140" spans="2:23" s="5" customFormat="1" x14ac:dyDescent="0.25">
      <c r="B140" s="26" t="s">
        <v>189</v>
      </c>
      <c r="C140" s="73">
        <v>1.6</v>
      </c>
      <c r="D140" s="77">
        <f t="shared" si="63"/>
        <v>0.32</v>
      </c>
      <c r="E140" s="78">
        <f t="shared" si="64"/>
        <v>0.62203007999999993</v>
      </c>
      <c r="F140" s="82">
        <f t="shared" ref="F140" si="67">60*(G140*D140)/(PI()*1.82)</f>
        <v>26.863955229577055</v>
      </c>
      <c r="G140" s="81">
        <v>8</v>
      </c>
      <c r="H140" s="89">
        <v>0</v>
      </c>
      <c r="I140" s="89">
        <v>0</v>
      </c>
      <c r="J140" s="30">
        <v>-2.6</v>
      </c>
      <c r="K140" s="84">
        <v>7</v>
      </c>
      <c r="L140" s="40" t="s">
        <v>2</v>
      </c>
      <c r="M140" s="32" t="s">
        <v>5</v>
      </c>
      <c r="N140" s="32" t="s">
        <v>51</v>
      </c>
      <c r="O140" s="32" t="s">
        <v>2</v>
      </c>
      <c r="P140" s="32" t="s">
        <v>2</v>
      </c>
      <c r="Q140" s="30" t="s">
        <v>30</v>
      </c>
      <c r="R140" s="104" t="s">
        <v>453</v>
      </c>
      <c r="S140" s="37" t="s">
        <v>13</v>
      </c>
      <c r="T140" s="38" t="s">
        <v>45</v>
      </c>
      <c r="U140" s="36" t="s">
        <v>269</v>
      </c>
      <c r="V140" s="36"/>
      <c r="W140" s="36"/>
    </row>
    <row r="141" spans="2:23" s="5" customFormat="1" x14ac:dyDescent="0.25">
      <c r="B141" s="26" t="s">
        <v>190</v>
      </c>
      <c r="C141" s="73">
        <v>1.6</v>
      </c>
      <c r="D141" s="77">
        <f t="shared" ref="D141:D147" si="68">C141/5</f>
        <v>0.32</v>
      </c>
      <c r="E141" s="78">
        <f t="shared" ref="E141:E147" si="69">D141*1.943844</f>
        <v>0.62203007999999993</v>
      </c>
      <c r="F141" s="82">
        <f t="shared" si="66"/>
        <v>30.221949633274185</v>
      </c>
      <c r="G141" s="81">
        <v>9</v>
      </c>
      <c r="H141" s="89">
        <v>0</v>
      </c>
      <c r="I141" s="89">
        <v>0</v>
      </c>
      <c r="J141" s="30">
        <v>-2.6</v>
      </c>
      <c r="K141" s="84">
        <v>7</v>
      </c>
      <c r="L141" s="40" t="s">
        <v>2</v>
      </c>
      <c r="M141" s="32" t="s">
        <v>5</v>
      </c>
      <c r="N141" s="32" t="s">
        <v>51</v>
      </c>
      <c r="O141" s="32" t="s">
        <v>2</v>
      </c>
      <c r="P141" s="32" t="s">
        <v>2</v>
      </c>
      <c r="Q141" s="30" t="s">
        <v>30</v>
      </c>
      <c r="R141" s="104" t="s">
        <v>453</v>
      </c>
      <c r="S141" s="37" t="s">
        <v>13</v>
      </c>
      <c r="T141" s="38" t="s">
        <v>45</v>
      </c>
      <c r="U141" s="36" t="s">
        <v>269</v>
      </c>
      <c r="V141" s="36"/>
      <c r="W141" s="36"/>
    </row>
    <row r="142" spans="2:23" s="5" customFormat="1" x14ac:dyDescent="0.25">
      <c r="B142" s="26" t="s">
        <v>191</v>
      </c>
      <c r="C142" s="73">
        <v>1.6</v>
      </c>
      <c r="D142" s="77">
        <f t="shared" si="68"/>
        <v>0.32</v>
      </c>
      <c r="E142" s="78">
        <f t="shared" si="69"/>
        <v>0.62203007999999993</v>
      </c>
      <c r="F142" s="82">
        <f t="shared" ref="F142:F147" si="70">60*(G142*D142)/(PI()*1.82)</f>
        <v>33.57994403697132</v>
      </c>
      <c r="G142" s="81">
        <v>10</v>
      </c>
      <c r="H142" s="89">
        <v>0</v>
      </c>
      <c r="I142" s="89">
        <v>0</v>
      </c>
      <c r="J142" s="30">
        <v>-2.6</v>
      </c>
      <c r="K142" s="84">
        <v>7</v>
      </c>
      <c r="L142" s="40" t="s">
        <v>2</v>
      </c>
      <c r="M142" s="32" t="s">
        <v>5</v>
      </c>
      <c r="N142" s="32" t="s">
        <v>51</v>
      </c>
      <c r="O142" s="32" t="s">
        <v>2</v>
      </c>
      <c r="P142" s="32" t="s">
        <v>2</v>
      </c>
      <c r="Q142" s="30" t="s">
        <v>30</v>
      </c>
      <c r="R142" s="104" t="s">
        <v>453</v>
      </c>
      <c r="S142" s="37" t="s">
        <v>13</v>
      </c>
      <c r="T142" s="38" t="s">
        <v>45</v>
      </c>
      <c r="U142" s="36" t="s">
        <v>269</v>
      </c>
      <c r="V142" s="36"/>
      <c r="W142" s="36"/>
    </row>
    <row r="143" spans="2:23" s="5" customFormat="1" x14ac:dyDescent="0.25">
      <c r="B143" s="26" t="s">
        <v>192</v>
      </c>
      <c r="C143" s="73">
        <v>1.6</v>
      </c>
      <c r="D143" s="77">
        <f t="shared" si="68"/>
        <v>0.32</v>
      </c>
      <c r="E143" s="78">
        <f t="shared" si="69"/>
        <v>0.62203007999999993</v>
      </c>
      <c r="F143" s="82">
        <f t="shared" si="70"/>
        <v>36.937938440668454</v>
      </c>
      <c r="G143" s="81">
        <v>11</v>
      </c>
      <c r="H143" s="89">
        <v>0</v>
      </c>
      <c r="I143" s="89">
        <v>0</v>
      </c>
      <c r="J143" s="30">
        <v>-2.6</v>
      </c>
      <c r="K143" s="84">
        <v>7</v>
      </c>
      <c r="L143" s="40" t="s">
        <v>2</v>
      </c>
      <c r="M143" s="32" t="s">
        <v>5</v>
      </c>
      <c r="N143" s="32" t="s">
        <v>51</v>
      </c>
      <c r="O143" s="32" t="s">
        <v>2</v>
      </c>
      <c r="P143" s="32" t="s">
        <v>2</v>
      </c>
      <c r="Q143" s="30" t="s">
        <v>30</v>
      </c>
      <c r="R143" s="104" t="s">
        <v>453</v>
      </c>
      <c r="S143" s="37" t="s">
        <v>13</v>
      </c>
      <c r="T143" s="38" t="s">
        <v>45</v>
      </c>
      <c r="U143" s="36" t="s">
        <v>269</v>
      </c>
      <c r="V143" s="36"/>
      <c r="W143" s="36" t="s">
        <v>612</v>
      </c>
    </row>
    <row r="144" spans="2:23" s="5" customFormat="1" x14ac:dyDescent="0.25">
      <c r="B144" s="26" t="s">
        <v>193</v>
      </c>
      <c r="C144" s="73">
        <v>1.6</v>
      </c>
      <c r="D144" s="77">
        <f t="shared" si="68"/>
        <v>0.32</v>
      </c>
      <c r="E144" s="78">
        <f t="shared" si="69"/>
        <v>0.62203007999999993</v>
      </c>
      <c r="F144" s="82">
        <f t="shared" si="70"/>
        <v>40.295932844365581</v>
      </c>
      <c r="G144" s="81">
        <v>12</v>
      </c>
      <c r="H144" s="89">
        <v>0</v>
      </c>
      <c r="I144" s="89">
        <v>0</v>
      </c>
      <c r="J144" s="30">
        <v>-2.6</v>
      </c>
      <c r="K144" s="84">
        <v>7</v>
      </c>
      <c r="L144" s="40" t="s">
        <v>2</v>
      </c>
      <c r="M144" s="32" t="s">
        <v>5</v>
      </c>
      <c r="N144" s="32" t="s">
        <v>51</v>
      </c>
      <c r="O144" s="32" t="s">
        <v>2</v>
      </c>
      <c r="P144" s="32" t="s">
        <v>2</v>
      </c>
      <c r="Q144" s="30" t="s">
        <v>30</v>
      </c>
      <c r="R144" s="104" t="s">
        <v>453</v>
      </c>
      <c r="S144" s="37" t="s">
        <v>13</v>
      </c>
      <c r="T144" s="38" t="s">
        <v>45</v>
      </c>
      <c r="U144" s="36" t="s">
        <v>269</v>
      </c>
      <c r="V144" s="36"/>
      <c r="W144" s="36" t="s">
        <v>613</v>
      </c>
    </row>
    <row r="145" spans="2:23" s="5" customFormat="1" x14ac:dyDescent="0.25">
      <c r="B145" s="26" t="s">
        <v>194</v>
      </c>
      <c r="C145" s="73">
        <v>1.6</v>
      </c>
      <c r="D145" s="77">
        <f t="shared" si="68"/>
        <v>0.32</v>
      </c>
      <c r="E145" s="78">
        <f t="shared" si="69"/>
        <v>0.62203007999999993</v>
      </c>
      <c r="F145" s="82">
        <f t="shared" si="70"/>
        <v>43.653927248062722</v>
      </c>
      <c r="G145" s="81">
        <v>13</v>
      </c>
      <c r="H145" s="89">
        <v>0</v>
      </c>
      <c r="I145" s="89">
        <v>0</v>
      </c>
      <c r="J145" s="30">
        <v>-2.6</v>
      </c>
      <c r="K145" s="84">
        <v>7</v>
      </c>
      <c r="L145" s="40" t="s">
        <v>2</v>
      </c>
      <c r="M145" s="32" t="s">
        <v>5</v>
      </c>
      <c r="N145" s="32" t="s">
        <v>51</v>
      </c>
      <c r="O145" s="32" t="s">
        <v>2</v>
      </c>
      <c r="P145" s="32" t="s">
        <v>2</v>
      </c>
      <c r="Q145" s="30" t="s">
        <v>30</v>
      </c>
      <c r="R145" s="104" t="s">
        <v>453</v>
      </c>
      <c r="S145" s="37" t="s">
        <v>13</v>
      </c>
      <c r="T145" s="38" t="s">
        <v>45</v>
      </c>
      <c r="U145" s="36" t="s">
        <v>269</v>
      </c>
      <c r="V145" s="36"/>
      <c r="W145" s="36" t="s">
        <v>499</v>
      </c>
    </row>
    <row r="146" spans="2:23" s="5" customFormat="1" x14ac:dyDescent="0.25">
      <c r="B146" s="26" t="s">
        <v>195</v>
      </c>
      <c r="C146" s="73">
        <v>1.6</v>
      </c>
      <c r="D146" s="77">
        <f t="shared" si="68"/>
        <v>0.32</v>
      </c>
      <c r="E146" s="78">
        <f t="shared" si="69"/>
        <v>0.62203007999999993</v>
      </c>
      <c r="F146" s="82">
        <f t="shared" si="70"/>
        <v>47.011921651759856</v>
      </c>
      <c r="G146" s="81">
        <v>14</v>
      </c>
      <c r="H146" s="89">
        <v>0</v>
      </c>
      <c r="I146" s="89">
        <v>0</v>
      </c>
      <c r="J146" s="30">
        <v>-2.6</v>
      </c>
      <c r="K146" s="84">
        <v>7</v>
      </c>
      <c r="L146" s="40" t="s">
        <v>2</v>
      </c>
      <c r="M146" s="32" t="s">
        <v>5</v>
      </c>
      <c r="N146" s="32" t="s">
        <v>51</v>
      </c>
      <c r="O146" s="32" t="s">
        <v>2</v>
      </c>
      <c r="P146" s="32" t="s">
        <v>2</v>
      </c>
      <c r="Q146" s="30" t="s">
        <v>30</v>
      </c>
      <c r="R146" s="104" t="s">
        <v>453</v>
      </c>
      <c r="S146" s="37" t="s">
        <v>13</v>
      </c>
      <c r="T146" s="38" t="s">
        <v>45</v>
      </c>
      <c r="U146" s="36" t="s">
        <v>269</v>
      </c>
      <c r="V146" s="36"/>
      <c r="W146" s="36" t="s">
        <v>499</v>
      </c>
    </row>
    <row r="147" spans="2:23" s="5" customFormat="1" x14ac:dyDescent="0.25">
      <c r="B147" s="26" t="s">
        <v>196</v>
      </c>
      <c r="C147" s="73">
        <v>1.6</v>
      </c>
      <c r="D147" s="77">
        <f t="shared" si="68"/>
        <v>0.32</v>
      </c>
      <c r="E147" s="78">
        <f t="shared" si="69"/>
        <v>0.62203007999999993</v>
      </c>
      <c r="F147" s="82">
        <f t="shared" si="70"/>
        <v>50.369916055456983</v>
      </c>
      <c r="G147" s="81">
        <v>15</v>
      </c>
      <c r="H147" s="89">
        <v>0</v>
      </c>
      <c r="I147" s="89">
        <v>0</v>
      </c>
      <c r="J147" s="30">
        <v>-2.6</v>
      </c>
      <c r="K147" s="84">
        <v>7</v>
      </c>
      <c r="L147" s="40" t="s">
        <v>2</v>
      </c>
      <c r="M147" s="32" t="s">
        <v>5</v>
      </c>
      <c r="N147" s="32" t="s">
        <v>51</v>
      </c>
      <c r="O147" s="32" t="s">
        <v>2</v>
      </c>
      <c r="P147" s="32" t="s">
        <v>2</v>
      </c>
      <c r="Q147" s="30" t="s">
        <v>30</v>
      </c>
      <c r="R147" s="104" t="s">
        <v>453</v>
      </c>
      <c r="S147" s="37" t="s">
        <v>13</v>
      </c>
      <c r="T147" s="38" t="s">
        <v>45</v>
      </c>
      <c r="U147" s="36" t="s">
        <v>269</v>
      </c>
      <c r="V147" s="36"/>
      <c r="W147" s="36" t="s">
        <v>499</v>
      </c>
    </row>
    <row r="148" spans="2:23" s="5" customFormat="1" x14ac:dyDescent="0.25">
      <c r="B148" s="26" t="s">
        <v>197</v>
      </c>
      <c r="C148" s="73">
        <v>1.6</v>
      </c>
      <c r="D148" s="77">
        <f t="shared" ref="D148" si="71">C148/5</f>
        <v>0.32</v>
      </c>
      <c r="E148" s="78">
        <f t="shared" ref="E148" si="72">D148*1.943844</f>
        <v>0.62203007999999993</v>
      </c>
      <c r="F148" s="82">
        <f t="shared" ref="F148" si="73">60*(G148*D148)/(PI()*1.82)</f>
        <v>53.72791045915411</v>
      </c>
      <c r="G148" s="81">
        <v>16</v>
      </c>
      <c r="H148" s="89">
        <v>0</v>
      </c>
      <c r="I148" s="89">
        <v>0</v>
      </c>
      <c r="J148" s="30">
        <v>-2.6</v>
      </c>
      <c r="K148" s="84">
        <v>7</v>
      </c>
      <c r="L148" s="40" t="s">
        <v>2</v>
      </c>
      <c r="M148" s="32" t="s">
        <v>5</v>
      </c>
      <c r="N148" s="32" t="s">
        <v>51</v>
      </c>
      <c r="O148" s="32" t="s">
        <v>2</v>
      </c>
      <c r="P148" s="32" t="s">
        <v>2</v>
      </c>
      <c r="Q148" s="30" t="s">
        <v>30</v>
      </c>
      <c r="R148" s="104" t="s">
        <v>453</v>
      </c>
      <c r="S148" s="37" t="s">
        <v>13</v>
      </c>
      <c r="T148" s="38" t="s">
        <v>45</v>
      </c>
      <c r="U148" s="36" t="s">
        <v>269</v>
      </c>
      <c r="V148" s="36"/>
      <c r="W148" s="36" t="s">
        <v>499</v>
      </c>
    </row>
    <row r="149" spans="2:23" s="5" customFormat="1" x14ac:dyDescent="0.25">
      <c r="B149" s="39"/>
      <c r="C149" s="39"/>
      <c r="D149" s="39"/>
      <c r="E149" s="39"/>
      <c r="F149" s="39"/>
      <c r="G149" s="29"/>
      <c r="H149" s="32"/>
      <c r="I149" s="29"/>
      <c r="J149" s="30"/>
      <c r="K149" s="41"/>
      <c r="L149" s="32"/>
      <c r="M149" s="32"/>
      <c r="N149" s="32"/>
      <c r="O149" s="32"/>
      <c r="P149" s="32"/>
      <c r="Q149" s="30"/>
      <c r="R149" s="105" t="s">
        <v>601</v>
      </c>
      <c r="S149" s="74" t="s">
        <v>42</v>
      </c>
      <c r="T149" s="38" t="s">
        <v>247</v>
      </c>
      <c r="U149" s="36"/>
      <c r="V149" s="36"/>
      <c r="W149" s="36"/>
    </row>
    <row r="150" spans="2:23" x14ac:dyDescent="0.25">
      <c r="B150" s="26" t="s">
        <v>198</v>
      </c>
      <c r="C150" s="73">
        <v>1.6</v>
      </c>
      <c r="D150" s="77">
        <f t="shared" ref="D150:D155" si="74">C150/5</f>
        <v>0.32</v>
      </c>
      <c r="E150" s="78">
        <f t="shared" ref="E150:E155" si="75">D150*1.943844</f>
        <v>0.62203007999999993</v>
      </c>
      <c r="F150" s="82">
        <f t="shared" ref="F150:F155" si="76">60*(G150*D150)/(PI()*1.82)</f>
        <v>26.863955229577055</v>
      </c>
      <c r="G150" s="35">
        <v>8</v>
      </c>
      <c r="H150" s="35">
        <v>0</v>
      </c>
      <c r="I150" s="35">
        <v>0</v>
      </c>
      <c r="J150" s="30">
        <v>-2.6</v>
      </c>
      <c r="K150" s="84">
        <v>7</v>
      </c>
      <c r="L150" s="32" t="s">
        <v>2</v>
      </c>
      <c r="M150" s="32" t="s">
        <v>5</v>
      </c>
      <c r="N150" s="32" t="s">
        <v>51</v>
      </c>
      <c r="O150" s="32" t="s">
        <v>2</v>
      </c>
      <c r="P150" s="32" t="s">
        <v>2</v>
      </c>
      <c r="Q150" s="30" t="s">
        <v>30</v>
      </c>
      <c r="R150" s="105" t="s">
        <v>601</v>
      </c>
      <c r="S150" s="88" t="s">
        <v>574</v>
      </c>
      <c r="T150" s="75"/>
      <c r="U150" s="36" t="s">
        <v>328</v>
      </c>
      <c r="V150" s="36"/>
      <c r="W150" s="36"/>
    </row>
    <row r="151" spans="2:23" s="5" customFormat="1" x14ac:dyDescent="0.25">
      <c r="B151" s="26" t="s">
        <v>199</v>
      </c>
      <c r="C151" s="73">
        <v>1.6</v>
      </c>
      <c r="D151" s="77">
        <f>C151/5</f>
        <v>0.32</v>
      </c>
      <c r="E151" s="78">
        <f>D151*1.943844</f>
        <v>0.62203007999999993</v>
      </c>
      <c r="F151" s="82">
        <f>60*(G151*D151)/(PI()*1.82)</f>
        <v>26.863955229577055</v>
      </c>
      <c r="G151" s="35">
        <v>8</v>
      </c>
      <c r="H151" s="35">
        <v>0</v>
      </c>
      <c r="I151" s="35">
        <v>0</v>
      </c>
      <c r="J151" s="30">
        <v>-2.6</v>
      </c>
      <c r="K151" s="84">
        <v>7</v>
      </c>
      <c r="L151" s="32" t="s">
        <v>2</v>
      </c>
      <c r="M151" s="32" t="s">
        <v>5</v>
      </c>
      <c r="N151" s="32" t="s">
        <v>51</v>
      </c>
      <c r="O151" s="32" t="s">
        <v>2</v>
      </c>
      <c r="P151" s="32" t="s">
        <v>2</v>
      </c>
      <c r="Q151" s="30" t="s">
        <v>30</v>
      </c>
      <c r="R151" s="105" t="s">
        <v>601</v>
      </c>
      <c r="S151" s="88" t="s">
        <v>578</v>
      </c>
      <c r="T151" s="75"/>
      <c r="U151" s="36" t="s">
        <v>269</v>
      </c>
      <c r="V151" s="36"/>
      <c r="W151" s="36"/>
    </row>
    <row r="152" spans="2:23" s="5" customFormat="1" x14ac:dyDescent="0.25">
      <c r="B152" s="26" t="s">
        <v>200</v>
      </c>
      <c r="C152" s="73">
        <v>2</v>
      </c>
      <c r="D152" s="77">
        <f>C152/5</f>
        <v>0.4</v>
      </c>
      <c r="E152" s="78">
        <f>D152*1.943844</f>
        <v>0.77753760000000005</v>
      </c>
      <c r="F152" s="82">
        <f>60*(G152*D152)/(PI()*1.82)</f>
        <v>33.57994403697132</v>
      </c>
      <c r="G152" s="35">
        <v>8</v>
      </c>
      <c r="H152" s="35">
        <v>0</v>
      </c>
      <c r="I152" s="35">
        <v>0</v>
      </c>
      <c r="J152" s="30">
        <v>-2.6</v>
      </c>
      <c r="K152" s="84">
        <v>7</v>
      </c>
      <c r="L152" s="32" t="s">
        <v>2</v>
      </c>
      <c r="M152" s="32" t="s">
        <v>5</v>
      </c>
      <c r="N152" s="32" t="s">
        <v>51</v>
      </c>
      <c r="O152" s="32" t="s">
        <v>2</v>
      </c>
      <c r="P152" s="32" t="s">
        <v>2</v>
      </c>
      <c r="Q152" s="30" t="s">
        <v>30</v>
      </c>
      <c r="R152" s="105" t="s">
        <v>601</v>
      </c>
      <c r="S152" s="27" t="s">
        <v>575</v>
      </c>
      <c r="T152" s="75"/>
      <c r="U152" s="36" t="s">
        <v>269</v>
      </c>
      <c r="V152" s="36"/>
      <c r="W152" s="36"/>
    </row>
    <row r="153" spans="2:23" x14ac:dyDescent="0.25">
      <c r="B153" s="26" t="s">
        <v>201</v>
      </c>
      <c r="C153" s="73">
        <v>2</v>
      </c>
      <c r="D153" s="77">
        <f>C153/5</f>
        <v>0.4</v>
      </c>
      <c r="E153" s="78">
        <f>D153*1.943844</f>
        <v>0.77753760000000005</v>
      </c>
      <c r="F153" s="82">
        <f>60*(G153*D153)/(PI()*1.82)</f>
        <v>33.57994403697132</v>
      </c>
      <c r="G153" s="35">
        <v>8</v>
      </c>
      <c r="H153" s="35">
        <v>0</v>
      </c>
      <c r="I153" s="35">
        <v>0</v>
      </c>
      <c r="J153" s="30">
        <v>-2.6</v>
      </c>
      <c r="K153" s="84">
        <v>7</v>
      </c>
      <c r="L153" s="32" t="s">
        <v>2</v>
      </c>
      <c r="M153" s="32" t="s">
        <v>5</v>
      </c>
      <c r="N153" s="32" t="s">
        <v>51</v>
      </c>
      <c r="O153" s="32" t="s">
        <v>2</v>
      </c>
      <c r="P153" s="32" t="s">
        <v>2</v>
      </c>
      <c r="Q153" s="30" t="s">
        <v>30</v>
      </c>
      <c r="R153" s="105" t="s">
        <v>601</v>
      </c>
      <c r="S153" s="27" t="s">
        <v>579</v>
      </c>
      <c r="T153" s="75"/>
      <c r="U153" s="36" t="s">
        <v>269</v>
      </c>
      <c r="V153" s="36"/>
      <c r="W153" s="36"/>
    </row>
    <row r="154" spans="2:23" s="5" customFormat="1" x14ac:dyDescent="0.25">
      <c r="B154" s="26" t="s">
        <v>202</v>
      </c>
      <c r="C154" s="73">
        <v>1.6</v>
      </c>
      <c r="D154" s="77">
        <f t="shared" si="74"/>
        <v>0.32</v>
      </c>
      <c r="E154" s="78">
        <f t="shared" si="75"/>
        <v>0.62203007999999993</v>
      </c>
      <c r="F154" s="82">
        <f t="shared" si="76"/>
        <v>26.863955229577055</v>
      </c>
      <c r="G154" s="35">
        <v>8</v>
      </c>
      <c r="H154" s="35">
        <v>0</v>
      </c>
      <c r="I154" s="35">
        <v>0</v>
      </c>
      <c r="J154" s="30">
        <v>-2.6</v>
      </c>
      <c r="K154" s="84">
        <v>7</v>
      </c>
      <c r="L154" s="32" t="s">
        <v>2</v>
      </c>
      <c r="M154" s="32" t="s">
        <v>5</v>
      </c>
      <c r="N154" s="32" t="s">
        <v>51</v>
      </c>
      <c r="O154" s="32" t="s">
        <v>2</v>
      </c>
      <c r="P154" s="32" t="s">
        <v>2</v>
      </c>
      <c r="Q154" s="30" t="s">
        <v>30</v>
      </c>
      <c r="R154" s="105" t="s">
        <v>601</v>
      </c>
      <c r="S154" s="88" t="s">
        <v>576</v>
      </c>
      <c r="T154" s="75"/>
      <c r="U154" s="36" t="s">
        <v>269</v>
      </c>
      <c r="V154" s="36"/>
      <c r="W154" s="36"/>
    </row>
    <row r="155" spans="2:23" s="5" customFormat="1" x14ac:dyDescent="0.25">
      <c r="B155" s="26" t="s">
        <v>203</v>
      </c>
      <c r="C155" s="73">
        <v>1.6</v>
      </c>
      <c r="D155" s="77">
        <f t="shared" si="74"/>
        <v>0.32</v>
      </c>
      <c r="E155" s="78">
        <f t="shared" si="75"/>
        <v>0.62203007999999993</v>
      </c>
      <c r="F155" s="82">
        <f t="shared" si="76"/>
        <v>26.863955229577055</v>
      </c>
      <c r="G155" s="35">
        <v>8</v>
      </c>
      <c r="H155" s="35">
        <v>0</v>
      </c>
      <c r="I155" s="35">
        <v>0</v>
      </c>
      <c r="J155" s="30">
        <v>-2.6</v>
      </c>
      <c r="K155" s="84">
        <v>7</v>
      </c>
      <c r="L155" s="32" t="s">
        <v>2</v>
      </c>
      <c r="M155" s="32" t="s">
        <v>5</v>
      </c>
      <c r="N155" s="32" t="s">
        <v>51</v>
      </c>
      <c r="O155" s="32" t="s">
        <v>2</v>
      </c>
      <c r="P155" s="32" t="s">
        <v>2</v>
      </c>
      <c r="Q155" s="30" t="s">
        <v>30</v>
      </c>
      <c r="R155" s="105" t="s">
        <v>601</v>
      </c>
      <c r="S155" s="88" t="s">
        <v>627</v>
      </c>
      <c r="T155" s="75"/>
      <c r="U155" s="36" t="s">
        <v>269</v>
      </c>
      <c r="V155" s="36"/>
      <c r="W155" s="36"/>
    </row>
    <row r="156" spans="2:23" s="5" customFormat="1" x14ac:dyDescent="0.25">
      <c r="B156" s="26" t="s">
        <v>204</v>
      </c>
      <c r="C156" s="73">
        <v>2</v>
      </c>
      <c r="D156" s="77">
        <f t="shared" ref="D156" si="77">C156/5</f>
        <v>0.4</v>
      </c>
      <c r="E156" s="78">
        <f t="shared" ref="E156" si="78">D156*1.943844</f>
        <v>0.77753760000000005</v>
      </c>
      <c r="F156" s="82">
        <f t="shared" ref="F156" si="79">60*(G156*D156)/(PI()*1.82)</f>
        <v>33.57994403697132</v>
      </c>
      <c r="G156" s="35">
        <v>8</v>
      </c>
      <c r="H156" s="35">
        <v>0</v>
      </c>
      <c r="I156" s="35">
        <v>0</v>
      </c>
      <c r="J156" s="30">
        <v>-2.6</v>
      </c>
      <c r="K156" s="84">
        <v>7</v>
      </c>
      <c r="L156" s="32" t="s">
        <v>2</v>
      </c>
      <c r="M156" s="32" t="s">
        <v>5</v>
      </c>
      <c r="N156" s="32" t="s">
        <v>51</v>
      </c>
      <c r="O156" s="32" t="s">
        <v>2</v>
      </c>
      <c r="P156" s="32" t="s">
        <v>2</v>
      </c>
      <c r="Q156" s="30" t="s">
        <v>30</v>
      </c>
      <c r="R156" s="105" t="s">
        <v>601</v>
      </c>
      <c r="S156" s="27" t="s">
        <v>577</v>
      </c>
      <c r="T156" s="75"/>
      <c r="U156" s="36" t="s">
        <v>269</v>
      </c>
      <c r="V156" s="36"/>
      <c r="W156" s="36"/>
    </row>
    <row r="157" spans="2:23" s="5" customFormat="1" x14ac:dyDescent="0.25">
      <c r="B157" s="26" t="s">
        <v>205</v>
      </c>
      <c r="C157" s="73">
        <v>2</v>
      </c>
      <c r="D157" s="77">
        <f>C157/5</f>
        <v>0.4</v>
      </c>
      <c r="E157" s="78">
        <f>D157*1.943844</f>
        <v>0.77753760000000005</v>
      </c>
      <c r="F157" s="82">
        <f>60*(G157*D157)/(PI()*1.82)</f>
        <v>33.57994403697132</v>
      </c>
      <c r="G157" s="35">
        <v>8</v>
      </c>
      <c r="H157" s="35">
        <v>0</v>
      </c>
      <c r="I157" s="35">
        <v>0</v>
      </c>
      <c r="J157" s="30">
        <v>-2.6</v>
      </c>
      <c r="K157" s="84">
        <v>7</v>
      </c>
      <c r="L157" s="32" t="s">
        <v>2</v>
      </c>
      <c r="M157" s="32" t="s">
        <v>5</v>
      </c>
      <c r="N157" s="32" t="s">
        <v>51</v>
      </c>
      <c r="O157" s="32" t="s">
        <v>2</v>
      </c>
      <c r="P157" s="32" t="s">
        <v>2</v>
      </c>
      <c r="Q157" s="30" t="s">
        <v>30</v>
      </c>
      <c r="R157" s="105" t="s">
        <v>601</v>
      </c>
      <c r="S157" s="27" t="s">
        <v>628</v>
      </c>
      <c r="T157" s="75"/>
      <c r="U157" s="36" t="s">
        <v>269</v>
      </c>
      <c r="V157" s="36"/>
      <c r="W157" s="36"/>
    </row>
    <row r="158" spans="2:23" s="5" customFormat="1" x14ac:dyDescent="0.25">
      <c r="B158" s="26" t="s">
        <v>206</v>
      </c>
      <c r="C158" s="73">
        <v>0.8</v>
      </c>
      <c r="D158" s="77">
        <f>C158/5</f>
        <v>0.16</v>
      </c>
      <c r="E158" s="82">
        <f>D158*1.943844</f>
        <v>0.31101503999999996</v>
      </c>
      <c r="F158" s="82">
        <f>60*(G158*D158)/(PI()*1.82)</f>
        <v>0</v>
      </c>
      <c r="G158" s="28">
        <v>0</v>
      </c>
      <c r="H158" s="84">
        <v>0</v>
      </c>
      <c r="I158" s="28">
        <v>0</v>
      </c>
      <c r="J158" s="30">
        <v>-2.6</v>
      </c>
      <c r="K158" s="41">
        <v>7</v>
      </c>
      <c r="L158" s="32" t="s">
        <v>2</v>
      </c>
      <c r="M158" s="32" t="s">
        <v>5</v>
      </c>
      <c r="N158" s="32" t="s">
        <v>51</v>
      </c>
      <c r="O158" s="32" t="s">
        <v>2</v>
      </c>
      <c r="P158" s="32" t="s">
        <v>2</v>
      </c>
      <c r="Q158" s="30" t="s">
        <v>30</v>
      </c>
      <c r="R158" s="105" t="s">
        <v>601</v>
      </c>
      <c r="S158" s="87" t="s">
        <v>134</v>
      </c>
      <c r="T158" s="31"/>
      <c r="U158" s="36" t="s">
        <v>269</v>
      </c>
      <c r="V158" s="36"/>
      <c r="W158" s="36"/>
    </row>
    <row r="159" spans="2:23" s="5" customFormat="1" x14ac:dyDescent="0.25">
      <c r="B159" s="26" t="s">
        <v>207</v>
      </c>
      <c r="C159" s="73">
        <v>1.6</v>
      </c>
      <c r="D159" s="77">
        <f>C159/5</f>
        <v>0.32</v>
      </c>
      <c r="E159" s="82">
        <f>D159*1.943844</f>
        <v>0.62203007999999993</v>
      </c>
      <c r="F159" s="78">
        <f>60*(G159*D159)/(PI()*1.82)</f>
        <v>0</v>
      </c>
      <c r="G159" s="28">
        <v>0</v>
      </c>
      <c r="H159" s="84">
        <v>0</v>
      </c>
      <c r="I159" s="28">
        <v>0</v>
      </c>
      <c r="J159" s="30">
        <v>-2.6</v>
      </c>
      <c r="K159" s="41">
        <v>7</v>
      </c>
      <c r="L159" s="32" t="s">
        <v>2</v>
      </c>
      <c r="M159" s="32" t="s">
        <v>5</v>
      </c>
      <c r="N159" s="32" t="s">
        <v>51</v>
      </c>
      <c r="O159" s="32" t="s">
        <v>2</v>
      </c>
      <c r="P159" s="32" t="s">
        <v>2</v>
      </c>
      <c r="Q159" s="30" t="s">
        <v>30</v>
      </c>
      <c r="R159" s="105" t="s">
        <v>601</v>
      </c>
      <c r="S159" s="31" t="s">
        <v>134</v>
      </c>
      <c r="T159" s="31"/>
      <c r="U159" s="36" t="s">
        <v>269</v>
      </c>
      <c r="V159" s="36"/>
      <c r="W159" s="36"/>
    </row>
    <row r="160" spans="2:23" s="5" customFormat="1" x14ac:dyDescent="0.25">
      <c r="B160" s="26" t="s">
        <v>208</v>
      </c>
      <c r="C160" s="73">
        <v>2</v>
      </c>
      <c r="D160" s="77">
        <f>C160/5</f>
        <v>0.4</v>
      </c>
      <c r="E160" s="82">
        <f>D160*1.943844</f>
        <v>0.77753760000000005</v>
      </c>
      <c r="F160" s="78">
        <f>60*(G160*D160)/(PI()*1.82)</f>
        <v>0</v>
      </c>
      <c r="G160" s="28">
        <v>0</v>
      </c>
      <c r="H160" s="84">
        <v>0</v>
      </c>
      <c r="I160" s="28">
        <v>0</v>
      </c>
      <c r="J160" s="30">
        <v>-2.6</v>
      </c>
      <c r="K160" s="41">
        <v>7</v>
      </c>
      <c r="L160" s="32" t="s">
        <v>2</v>
      </c>
      <c r="M160" s="32" t="s">
        <v>5</v>
      </c>
      <c r="N160" s="32" t="s">
        <v>51</v>
      </c>
      <c r="O160" s="32" t="s">
        <v>2</v>
      </c>
      <c r="P160" s="32" t="s">
        <v>2</v>
      </c>
      <c r="Q160" s="30" t="s">
        <v>30</v>
      </c>
      <c r="R160" s="105" t="s">
        <v>601</v>
      </c>
      <c r="S160" s="31" t="s">
        <v>134</v>
      </c>
      <c r="T160" s="31"/>
      <c r="U160" s="36" t="s">
        <v>269</v>
      </c>
      <c r="V160" s="36"/>
      <c r="W160" s="36"/>
    </row>
    <row r="161" spans="2:23" s="5" customFormat="1" x14ac:dyDescent="0.25">
      <c r="B161" s="26" t="s">
        <v>209</v>
      </c>
      <c r="C161" s="73">
        <v>-0.8</v>
      </c>
      <c r="D161" s="77">
        <f t="shared" ref="D161:D163" si="80">C161/5</f>
        <v>-0.16</v>
      </c>
      <c r="E161" s="82">
        <f t="shared" ref="E161:E163" si="81">D161*1.943844</f>
        <v>-0.31101503999999996</v>
      </c>
      <c r="F161" s="78">
        <f t="shared" ref="F161:F163" si="82">60*(G161*D161)/(PI()*1.82)</f>
        <v>0</v>
      </c>
      <c r="G161" s="28">
        <v>0</v>
      </c>
      <c r="H161" s="84">
        <v>0</v>
      </c>
      <c r="I161" s="28">
        <v>0</v>
      </c>
      <c r="J161" s="30">
        <v>-2.6</v>
      </c>
      <c r="K161" s="41">
        <v>7</v>
      </c>
      <c r="L161" s="32" t="s">
        <v>2</v>
      </c>
      <c r="M161" s="32" t="s">
        <v>5</v>
      </c>
      <c r="N161" s="32" t="s">
        <v>51</v>
      </c>
      <c r="O161" s="32" t="s">
        <v>2</v>
      </c>
      <c r="P161" s="32" t="s">
        <v>2</v>
      </c>
      <c r="Q161" s="30" t="s">
        <v>30</v>
      </c>
      <c r="R161" s="105" t="s">
        <v>601</v>
      </c>
      <c r="S161" s="31" t="s">
        <v>134</v>
      </c>
      <c r="T161" s="31"/>
      <c r="U161" s="36" t="s">
        <v>269</v>
      </c>
      <c r="V161" s="36"/>
      <c r="W161" s="36"/>
    </row>
    <row r="162" spans="2:23" s="5" customFormat="1" x14ac:dyDescent="0.25">
      <c r="B162" s="26" t="s">
        <v>510</v>
      </c>
      <c r="C162" s="73">
        <v>-1.6</v>
      </c>
      <c r="D162" s="77">
        <f t="shared" si="80"/>
        <v>-0.32</v>
      </c>
      <c r="E162" s="82">
        <f t="shared" si="81"/>
        <v>-0.62203007999999993</v>
      </c>
      <c r="F162" s="78">
        <f t="shared" si="82"/>
        <v>0</v>
      </c>
      <c r="G162" s="28">
        <v>0</v>
      </c>
      <c r="H162" s="84">
        <v>0</v>
      </c>
      <c r="I162" s="28">
        <v>0</v>
      </c>
      <c r="J162" s="30">
        <v>-2.6</v>
      </c>
      <c r="K162" s="41">
        <v>7</v>
      </c>
      <c r="L162" s="32" t="s">
        <v>2</v>
      </c>
      <c r="M162" s="32" t="s">
        <v>5</v>
      </c>
      <c r="N162" s="32" t="s">
        <v>51</v>
      </c>
      <c r="O162" s="32" t="s">
        <v>2</v>
      </c>
      <c r="P162" s="32" t="s">
        <v>2</v>
      </c>
      <c r="Q162" s="30" t="s">
        <v>30</v>
      </c>
      <c r="R162" s="105" t="s">
        <v>601</v>
      </c>
      <c r="S162" s="31" t="s">
        <v>134</v>
      </c>
      <c r="T162" s="31"/>
      <c r="U162" s="36" t="s">
        <v>269</v>
      </c>
      <c r="V162" s="36"/>
      <c r="W162" s="36"/>
    </row>
    <row r="163" spans="2:23" s="5" customFormat="1" x14ac:dyDescent="0.25">
      <c r="B163" s="26" t="s">
        <v>511</v>
      </c>
      <c r="C163" s="73">
        <v>-2</v>
      </c>
      <c r="D163" s="77">
        <f t="shared" si="80"/>
        <v>-0.4</v>
      </c>
      <c r="E163" s="82">
        <f t="shared" si="81"/>
        <v>-0.77753760000000005</v>
      </c>
      <c r="F163" s="78">
        <f t="shared" si="82"/>
        <v>0</v>
      </c>
      <c r="G163" s="28">
        <v>0</v>
      </c>
      <c r="H163" s="84">
        <v>0</v>
      </c>
      <c r="I163" s="28">
        <v>0</v>
      </c>
      <c r="J163" s="30">
        <v>-2.6</v>
      </c>
      <c r="K163" s="41">
        <v>7</v>
      </c>
      <c r="L163" s="32" t="s">
        <v>2</v>
      </c>
      <c r="M163" s="32" t="s">
        <v>5</v>
      </c>
      <c r="N163" s="32" t="s">
        <v>51</v>
      </c>
      <c r="O163" s="32" t="s">
        <v>2</v>
      </c>
      <c r="P163" s="32" t="s">
        <v>2</v>
      </c>
      <c r="Q163" s="30" t="s">
        <v>30</v>
      </c>
      <c r="R163" s="105" t="s">
        <v>601</v>
      </c>
      <c r="S163" s="31" t="s">
        <v>134</v>
      </c>
      <c r="T163" s="31"/>
      <c r="U163" s="36" t="s">
        <v>269</v>
      </c>
      <c r="V163" s="36"/>
      <c r="W163" s="36"/>
    </row>
    <row r="164" spans="2:23" s="5" customFormat="1" x14ac:dyDescent="0.25">
      <c r="B164" s="26" t="s">
        <v>512</v>
      </c>
      <c r="C164" s="73">
        <v>0.8</v>
      </c>
      <c r="D164" s="77">
        <f>C164/5</f>
        <v>0.16</v>
      </c>
      <c r="E164" s="82">
        <f>D164*1.943844</f>
        <v>0.31101503999999996</v>
      </c>
      <c r="F164" s="78">
        <f t="shared" ref="F164:F166" si="83">60*(G164*D164)/(PI()*1.82)</f>
        <v>0</v>
      </c>
      <c r="G164" s="28">
        <v>0</v>
      </c>
      <c r="H164" s="84">
        <v>0</v>
      </c>
      <c r="I164" s="28">
        <v>0</v>
      </c>
      <c r="J164" s="30">
        <v>-2.6</v>
      </c>
      <c r="K164" s="41">
        <v>7</v>
      </c>
      <c r="L164" s="32" t="s">
        <v>2</v>
      </c>
      <c r="M164" s="32" t="s">
        <v>5</v>
      </c>
      <c r="N164" s="32" t="s">
        <v>51</v>
      </c>
      <c r="O164" s="32" t="s">
        <v>2</v>
      </c>
      <c r="P164" s="32" t="s">
        <v>2</v>
      </c>
      <c r="Q164" s="30" t="s">
        <v>30</v>
      </c>
      <c r="R164" s="105" t="s">
        <v>601</v>
      </c>
      <c r="S164" s="87" t="s">
        <v>133</v>
      </c>
      <c r="T164" s="31"/>
      <c r="U164" s="36" t="s">
        <v>269</v>
      </c>
      <c r="V164" s="36"/>
      <c r="W164" s="36"/>
    </row>
    <row r="165" spans="2:23" s="5" customFormat="1" x14ac:dyDescent="0.25">
      <c r="B165" s="26" t="s">
        <v>513</v>
      </c>
      <c r="C165" s="73">
        <v>1.6</v>
      </c>
      <c r="D165" s="77">
        <f>C165/5</f>
        <v>0.32</v>
      </c>
      <c r="E165" s="82">
        <f>D165*1.943844</f>
        <v>0.62203007999999993</v>
      </c>
      <c r="F165" s="78">
        <f t="shared" si="83"/>
        <v>0</v>
      </c>
      <c r="G165" s="28">
        <v>0</v>
      </c>
      <c r="H165" s="84">
        <v>0</v>
      </c>
      <c r="I165" s="28">
        <v>0</v>
      </c>
      <c r="J165" s="30">
        <v>-2.6</v>
      </c>
      <c r="K165" s="41">
        <v>7</v>
      </c>
      <c r="L165" s="32" t="s">
        <v>2</v>
      </c>
      <c r="M165" s="32" t="s">
        <v>5</v>
      </c>
      <c r="N165" s="32" t="s">
        <v>51</v>
      </c>
      <c r="O165" s="32" t="s">
        <v>2</v>
      </c>
      <c r="P165" s="32" t="s">
        <v>2</v>
      </c>
      <c r="Q165" s="30" t="s">
        <v>30</v>
      </c>
      <c r="R165" s="105" t="s">
        <v>601</v>
      </c>
      <c r="S165" s="31" t="s">
        <v>133</v>
      </c>
      <c r="T165" s="31"/>
      <c r="U165" s="36" t="s">
        <v>269</v>
      </c>
      <c r="V165" s="36"/>
      <c r="W165" s="36"/>
    </row>
    <row r="166" spans="2:23" s="5" customFormat="1" x14ac:dyDescent="0.25">
      <c r="B166" s="26" t="s">
        <v>514</v>
      </c>
      <c r="C166" s="73">
        <v>2</v>
      </c>
      <c r="D166" s="77">
        <f t="shared" ref="D166:D168" si="84">C166/5</f>
        <v>0.4</v>
      </c>
      <c r="E166" s="82">
        <f t="shared" ref="E166:E168" si="85">D166*1.943844</f>
        <v>0.77753760000000005</v>
      </c>
      <c r="F166" s="78">
        <f t="shared" si="83"/>
        <v>0</v>
      </c>
      <c r="G166" s="28">
        <v>0</v>
      </c>
      <c r="H166" s="84">
        <v>0</v>
      </c>
      <c r="I166" s="28">
        <v>0</v>
      </c>
      <c r="J166" s="30">
        <v>-2.6</v>
      </c>
      <c r="K166" s="41">
        <v>7</v>
      </c>
      <c r="L166" s="32" t="s">
        <v>2</v>
      </c>
      <c r="M166" s="32" t="s">
        <v>5</v>
      </c>
      <c r="N166" s="32" t="s">
        <v>51</v>
      </c>
      <c r="O166" s="32" t="s">
        <v>2</v>
      </c>
      <c r="P166" s="32" t="s">
        <v>2</v>
      </c>
      <c r="Q166" s="30" t="s">
        <v>30</v>
      </c>
      <c r="R166" s="105" t="s">
        <v>601</v>
      </c>
      <c r="S166" s="31" t="s">
        <v>133</v>
      </c>
      <c r="T166" s="31"/>
      <c r="U166" s="36" t="s">
        <v>269</v>
      </c>
      <c r="V166" s="36"/>
      <c r="W166" s="36"/>
    </row>
    <row r="167" spans="2:23" s="5" customFormat="1" x14ac:dyDescent="0.25">
      <c r="B167" s="26" t="s">
        <v>515</v>
      </c>
      <c r="C167" s="73">
        <v>-0.8</v>
      </c>
      <c r="D167" s="77">
        <f t="shared" si="84"/>
        <v>-0.16</v>
      </c>
      <c r="E167" s="82">
        <f t="shared" si="85"/>
        <v>-0.31101503999999996</v>
      </c>
      <c r="F167" s="78">
        <f t="shared" ref="F167:F169" si="86">60*(G167*D167)/(PI()*1.82)</f>
        <v>0</v>
      </c>
      <c r="G167" s="28">
        <v>0</v>
      </c>
      <c r="H167" s="84">
        <v>0</v>
      </c>
      <c r="I167" s="28">
        <v>0</v>
      </c>
      <c r="J167" s="30">
        <v>-2.6</v>
      </c>
      <c r="K167" s="41">
        <v>7</v>
      </c>
      <c r="L167" s="32" t="s">
        <v>2</v>
      </c>
      <c r="M167" s="32" t="s">
        <v>5</v>
      </c>
      <c r="N167" s="32" t="s">
        <v>51</v>
      </c>
      <c r="O167" s="32" t="s">
        <v>2</v>
      </c>
      <c r="P167" s="32" t="s">
        <v>2</v>
      </c>
      <c r="Q167" s="30" t="s">
        <v>30</v>
      </c>
      <c r="R167" s="105" t="s">
        <v>601</v>
      </c>
      <c r="S167" s="31" t="s">
        <v>133</v>
      </c>
      <c r="T167" s="31"/>
      <c r="U167" s="36" t="s">
        <v>269</v>
      </c>
      <c r="V167" s="36"/>
      <c r="W167" s="36"/>
    </row>
    <row r="168" spans="2:23" s="5" customFormat="1" x14ac:dyDescent="0.25">
      <c r="B168" s="26" t="s">
        <v>516</v>
      </c>
      <c r="C168" s="73">
        <v>-1.6</v>
      </c>
      <c r="D168" s="77">
        <f t="shared" si="84"/>
        <v>-0.32</v>
      </c>
      <c r="E168" s="82">
        <f t="shared" si="85"/>
        <v>-0.62203007999999993</v>
      </c>
      <c r="F168" s="78">
        <f t="shared" si="86"/>
        <v>0</v>
      </c>
      <c r="G168" s="28">
        <v>0</v>
      </c>
      <c r="H168" s="84">
        <v>0</v>
      </c>
      <c r="I168" s="28">
        <v>0</v>
      </c>
      <c r="J168" s="30">
        <v>-2.6</v>
      </c>
      <c r="K168" s="41">
        <v>7</v>
      </c>
      <c r="L168" s="32" t="s">
        <v>2</v>
      </c>
      <c r="M168" s="32" t="s">
        <v>5</v>
      </c>
      <c r="N168" s="32" t="s">
        <v>51</v>
      </c>
      <c r="O168" s="32" t="s">
        <v>2</v>
      </c>
      <c r="P168" s="32" t="s">
        <v>2</v>
      </c>
      <c r="Q168" s="30" t="s">
        <v>30</v>
      </c>
      <c r="R168" s="105" t="s">
        <v>601</v>
      </c>
      <c r="S168" s="31" t="s">
        <v>133</v>
      </c>
      <c r="T168" s="31"/>
      <c r="U168" s="36" t="s">
        <v>269</v>
      </c>
      <c r="V168" s="36"/>
      <c r="W168" s="36"/>
    </row>
    <row r="169" spans="2:23" s="5" customFormat="1" x14ac:dyDescent="0.25">
      <c r="B169" s="26" t="s">
        <v>614</v>
      </c>
      <c r="C169" s="73">
        <v>-2</v>
      </c>
      <c r="D169" s="77">
        <f t="shared" ref="D169" si="87">C169/5</f>
        <v>-0.4</v>
      </c>
      <c r="E169" s="82">
        <f t="shared" ref="E169" si="88">D169*1.943844</f>
        <v>-0.77753760000000005</v>
      </c>
      <c r="F169" s="78">
        <f t="shared" si="86"/>
        <v>0</v>
      </c>
      <c r="G169" s="28">
        <v>0</v>
      </c>
      <c r="H169" s="84">
        <v>0</v>
      </c>
      <c r="I169" s="28">
        <v>0</v>
      </c>
      <c r="J169" s="30">
        <v>-2.6</v>
      </c>
      <c r="K169" s="41">
        <v>7</v>
      </c>
      <c r="L169" s="32" t="s">
        <v>2</v>
      </c>
      <c r="M169" s="32" t="s">
        <v>5</v>
      </c>
      <c r="N169" s="32" t="s">
        <v>51</v>
      </c>
      <c r="O169" s="32" t="s">
        <v>2</v>
      </c>
      <c r="P169" s="32" t="s">
        <v>2</v>
      </c>
      <c r="Q169" s="30" t="s">
        <v>30</v>
      </c>
      <c r="R169" s="105" t="s">
        <v>601</v>
      </c>
      <c r="S169" s="31" t="s">
        <v>133</v>
      </c>
      <c r="T169" s="31"/>
      <c r="U169" s="36" t="s">
        <v>269</v>
      </c>
      <c r="V169" s="36"/>
      <c r="W169" s="36"/>
    </row>
    <row r="170" spans="2:23" s="5" customFormat="1" x14ac:dyDescent="0.25">
      <c r="B170" s="26" t="s">
        <v>615</v>
      </c>
      <c r="C170" s="73">
        <v>0.8</v>
      </c>
      <c r="D170" s="77">
        <f>C170/5</f>
        <v>0.16</v>
      </c>
      <c r="E170" s="82">
        <f>D170*1.943844</f>
        <v>0.31101503999999996</v>
      </c>
      <c r="F170" s="82">
        <f t="shared" ref="F170:F172" si="89">60*(G170*D170)/(PI()*1.82)</f>
        <v>0</v>
      </c>
      <c r="G170" s="28">
        <v>0</v>
      </c>
      <c r="H170" s="84">
        <v>0</v>
      </c>
      <c r="I170" s="28">
        <v>30</v>
      </c>
      <c r="J170" s="30">
        <v>-2.6</v>
      </c>
      <c r="K170" s="41">
        <v>7</v>
      </c>
      <c r="L170" s="32" t="s">
        <v>2</v>
      </c>
      <c r="M170" s="32" t="s">
        <v>5</v>
      </c>
      <c r="N170" s="32" t="s">
        <v>51</v>
      </c>
      <c r="O170" s="32" t="s">
        <v>2</v>
      </c>
      <c r="P170" s="32" t="s">
        <v>2</v>
      </c>
      <c r="Q170" s="30" t="s">
        <v>30</v>
      </c>
      <c r="R170" s="105" t="s">
        <v>601</v>
      </c>
      <c r="S170" s="86" t="s">
        <v>135</v>
      </c>
      <c r="T170" s="31"/>
      <c r="U170" s="36" t="s">
        <v>324</v>
      </c>
      <c r="V170" s="36"/>
      <c r="W170" s="36"/>
    </row>
    <row r="171" spans="2:23" s="5" customFormat="1" x14ac:dyDescent="0.25">
      <c r="B171" s="26" t="s">
        <v>616</v>
      </c>
      <c r="C171" s="73">
        <v>1.6</v>
      </c>
      <c r="D171" s="77">
        <f>C171/5</f>
        <v>0.32</v>
      </c>
      <c r="E171" s="82">
        <f>D171*1.943844</f>
        <v>0.62203007999999993</v>
      </c>
      <c r="F171" s="82">
        <f t="shared" si="89"/>
        <v>0</v>
      </c>
      <c r="G171" s="28">
        <v>0</v>
      </c>
      <c r="H171" s="84">
        <v>0</v>
      </c>
      <c r="I171" s="28">
        <v>30</v>
      </c>
      <c r="J171" s="30">
        <v>-2.6</v>
      </c>
      <c r="K171" s="41">
        <v>7</v>
      </c>
      <c r="L171" s="32" t="s">
        <v>2</v>
      </c>
      <c r="M171" s="32" t="s">
        <v>5</v>
      </c>
      <c r="N171" s="32" t="s">
        <v>51</v>
      </c>
      <c r="O171" s="32" t="s">
        <v>2</v>
      </c>
      <c r="P171" s="32" t="s">
        <v>2</v>
      </c>
      <c r="Q171" s="30" t="s">
        <v>30</v>
      </c>
      <c r="R171" s="105" t="s">
        <v>601</v>
      </c>
      <c r="S171" s="33" t="s">
        <v>135</v>
      </c>
      <c r="T171" s="31"/>
      <c r="U171" s="36" t="s">
        <v>269</v>
      </c>
      <c r="V171" s="36"/>
      <c r="W171" s="36"/>
    </row>
    <row r="172" spans="2:23" s="5" customFormat="1" x14ac:dyDescent="0.25">
      <c r="B172" s="26" t="s">
        <v>617</v>
      </c>
      <c r="C172" s="73">
        <v>2</v>
      </c>
      <c r="D172" s="77">
        <f>C172/5</f>
        <v>0.4</v>
      </c>
      <c r="E172" s="82">
        <f>D172*1.943844</f>
        <v>0.77753760000000005</v>
      </c>
      <c r="F172" s="82">
        <f t="shared" si="89"/>
        <v>0</v>
      </c>
      <c r="G172" s="28">
        <v>0</v>
      </c>
      <c r="H172" s="84">
        <v>0</v>
      </c>
      <c r="I172" s="28">
        <v>30</v>
      </c>
      <c r="J172" s="30">
        <v>-2.6</v>
      </c>
      <c r="K172" s="41">
        <v>7</v>
      </c>
      <c r="L172" s="32" t="s">
        <v>2</v>
      </c>
      <c r="M172" s="32" t="s">
        <v>5</v>
      </c>
      <c r="N172" s="32" t="s">
        <v>51</v>
      </c>
      <c r="O172" s="32" t="s">
        <v>2</v>
      </c>
      <c r="P172" s="32" t="s">
        <v>2</v>
      </c>
      <c r="Q172" s="30" t="s">
        <v>30</v>
      </c>
      <c r="R172" s="105" t="s">
        <v>601</v>
      </c>
      <c r="S172" s="33" t="s">
        <v>135</v>
      </c>
      <c r="T172" s="31"/>
      <c r="U172" s="36" t="s">
        <v>269</v>
      </c>
      <c r="V172" s="36"/>
      <c r="W172" s="36"/>
    </row>
    <row r="173" spans="2:23" s="5" customFormat="1" x14ac:dyDescent="0.25">
      <c r="B173" s="26" t="s">
        <v>618</v>
      </c>
      <c r="C173" s="73">
        <v>-0.8</v>
      </c>
      <c r="D173" s="77">
        <f t="shared" ref="D173:D175" si="90">C173/5</f>
        <v>-0.16</v>
      </c>
      <c r="E173" s="82">
        <f t="shared" ref="E173:E175" si="91">D173*1.943844</f>
        <v>-0.31101503999999996</v>
      </c>
      <c r="F173" s="82">
        <f t="shared" ref="F173:F175" si="92">60*(G173*D173)/(PI()*1.82)</f>
        <v>0</v>
      </c>
      <c r="G173" s="28">
        <v>0</v>
      </c>
      <c r="H173" s="84">
        <v>0</v>
      </c>
      <c r="I173" s="28">
        <v>30</v>
      </c>
      <c r="J173" s="30">
        <v>-2.6</v>
      </c>
      <c r="K173" s="41">
        <v>7</v>
      </c>
      <c r="L173" s="32" t="s">
        <v>2</v>
      </c>
      <c r="M173" s="32" t="s">
        <v>5</v>
      </c>
      <c r="N173" s="32" t="s">
        <v>51</v>
      </c>
      <c r="O173" s="32" t="s">
        <v>2</v>
      </c>
      <c r="P173" s="32" t="s">
        <v>2</v>
      </c>
      <c r="Q173" s="30" t="s">
        <v>30</v>
      </c>
      <c r="R173" s="105" t="s">
        <v>601</v>
      </c>
      <c r="S173" s="33" t="s">
        <v>135</v>
      </c>
      <c r="T173" s="31"/>
      <c r="U173" s="36" t="s">
        <v>269</v>
      </c>
      <c r="V173" s="36"/>
      <c r="W173" s="36"/>
    </row>
    <row r="174" spans="2:23" s="5" customFormat="1" x14ac:dyDescent="0.25">
      <c r="B174" s="26" t="s">
        <v>619</v>
      </c>
      <c r="C174" s="73">
        <v>-1.6</v>
      </c>
      <c r="D174" s="77">
        <f t="shared" si="90"/>
        <v>-0.32</v>
      </c>
      <c r="E174" s="82">
        <f t="shared" si="91"/>
        <v>-0.62203007999999993</v>
      </c>
      <c r="F174" s="82">
        <f t="shared" si="92"/>
        <v>0</v>
      </c>
      <c r="G174" s="28">
        <v>0</v>
      </c>
      <c r="H174" s="84">
        <v>0</v>
      </c>
      <c r="I174" s="28">
        <v>30</v>
      </c>
      <c r="J174" s="30">
        <v>-2.6</v>
      </c>
      <c r="K174" s="41">
        <v>7</v>
      </c>
      <c r="L174" s="32" t="s">
        <v>2</v>
      </c>
      <c r="M174" s="32" t="s">
        <v>5</v>
      </c>
      <c r="N174" s="32" t="s">
        <v>51</v>
      </c>
      <c r="O174" s="32" t="s">
        <v>2</v>
      </c>
      <c r="P174" s="32" t="s">
        <v>2</v>
      </c>
      <c r="Q174" s="30" t="s">
        <v>30</v>
      </c>
      <c r="R174" s="105" t="s">
        <v>601</v>
      </c>
      <c r="S174" s="33" t="s">
        <v>135</v>
      </c>
      <c r="T174" s="31"/>
      <c r="U174" s="36" t="s">
        <v>269</v>
      </c>
      <c r="V174" s="36"/>
      <c r="W174" s="36"/>
    </row>
    <row r="175" spans="2:23" s="5" customFormat="1" x14ac:dyDescent="0.25">
      <c r="B175" s="26" t="s">
        <v>620</v>
      </c>
      <c r="C175" s="73">
        <v>-2</v>
      </c>
      <c r="D175" s="77">
        <f t="shared" si="90"/>
        <v>-0.4</v>
      </c>
      <c r="E175" s="82">
        <f t="shared" si="91"/>
        <v>-0.77753760000000005</v>
      </c>
      <c r="F175" s="82">
        <f t="shared" si="92"/>
        <v>0</v>
      </c>
      <c r="G175" s="28">
        <v>0</v>
      </c>
      <c r="H175" s="84">
        <v>0</v>
      </c>
      <c r="I175" s="28">
        <v>30</v>
      </c>
      <c r="J175" s="30">
        <v>-2.6</v>
      </c>
      <c r="K175" s="41">
        <v>7</v>
      </c>
      <c r="L175" s="32" t="s">
        <v>2</v>
      </c>
      <c r="M175" s="32" t="s">
        <v>5</v>
      </c>
      <c r="N175" s="32" t="s">
        <v>51</v>
      </c>
      <c r="O175" s="32" t="s">
        <v>2</v>
      </c>
      <c r="P175" s="32" t="s">
        <v>2</v>
      </c>
      <c r="Q175" s="30" t="s">
        <v>30</v>
      </c>
      <c r="R175" s="105" t="s">
        <v>601</v>
      </c>
      <c r="S175" s="33" t="s">
        <v>135</v>
      </c>
      <c r="T175" s="31"/>
      <c r="U175" s="36" t="s">
        <v>269</v>
      </c>
      <c r="V175" s="36"/>
      <c r="W175" s="36"/>
    </row>
    <row r="176" spans="2:23" s="5" customFormat="1" x14ac:dyDescent="0.25">
      <c r="B176" s="26" t="s">
        <v>621</v>
      </c>
      <c r="C176" s="73">
        <v>0.8</v>
      </c>
      <c r="D176" s="77">
        <f>C176/5</f>
        <v>0.16</v>
      </c>
      <c r="E176" s="82">
        <f>D176*1.943844</f>
        <v>0.31101503999999996</v>
      </c>
      <c r="F176" s="82">
        <f t="shared" ref="F176:F178" si="93">60*(G176*D176)/(PI()*1.82)</f>
        <v>0</v>
      </c>
      <c r="G176" s="28">
        <v>0</v>
      </c>
      <c r="H176" s="84">
        <v>0</v>
      </c>
      <c r="I176" s="28">
        <v>30</v>
      </c>
      <c r="J176" s="30">
        <v>-2.6</v>
      </c>
      <c r="K176" s="41">
        <v>7</v>
      </c>
      <c r="L176" s="32" t="s">
        <v>2</v>
      </c>
      <c r="M176" s="32" t="s">
        <v>5</v>
      </c>
      <c r="N176" s="32" t="s">
        <v>51</v>
      </c>
      <c r="O176" s="32" t="s">
        <v>2</v>
      </c>
      <c r="P176" s="32" t="s">
        <v>2</v>
      </c>
      <c r="Q176" s="30" t="s">
        <v>30</v>
      </c>
      <c r="R176" s="105" t="s">
        <v>601</v>
      </c>
      <c r="S176" s="86" t="s">
        <v>136</v>
      </c>
      <c r="T176" s="31"/>
      <c r="U176" s="36" t="s">
        <v>269</v>
      </c>
      <c r="V176" s="36"/>
      <c r="W176" s="36"/>
    </row>
    <row r="177" spans="2:23" s="5" customFormat="1" x14ac:dyDescent="0.25">
      <c r="B177" s="26" t="s">
        <v>622</v>
      </c>
      <c r="C177" s="73">
        <v>1.6</v>
      </c>
      <c r="D177" s="77">
        <f>C177/5</f>
        <v>0.32</v>
      </c>
      <c r="E177" s="82">
        <f>D177*1.943844</f>
        <v>0.62203007999999993</v>
      </c>
      <c r="F177" s="82">
        <f t="shared" si="93"/>
        <v>0</v>
      </c>
      <c r="G177" s="28">
        <v>0</v>
      </c>
      <c r="H177" s="84">
        <v>0</v>
      </c>
      <c r="I177" s="28">
        <v>30</v>
      </c>
      <c r="J177" s="30">
        <v>-2.6</v>
      </c>
      <c r="K177" s="41">
        <v>7</v>
      </c>
      <c r="L177" s="32" t="s">
        <v>2</v>
      </c>
      <c r="M177" s="32" t="s">
        <v>5</v>
      </c>
      <c r="N177" s="32" t="s">
        <v>51</v>
      </c>
      <c r="O177" s="32" t="s">
        <v>2</v>
      </c>
      <c r="P177" s="32" t="s">
        <v>2</v>
      </c>
      <c r="Q177" s="30" t="s">
        <v>30</v>
      </c>
      <c r="R177" s="105" t="s">
        <v>601</v>
      </c>
      <c r="S177" s="33" t="s">
        <v>136</v>
      </c>
      <c r="T177" s="31"/>
      <c r="U177" s="36" t="s">
        <v>269</v>
      </c>
      <c r="V177" s="36"/>
      <c r="W177" s="36"/>
    </row>
    <row r="178" spans="2:23" s="5" customFormat="1" x14ac:dyDescent="0.25">
      <c r="B178" s="26" t="s">
        <v>623</v>
      </c>
      <c r="C178" s="73">
        <v>2</v>
      </c>
      <c r="D178" s="77">
        <f>C178/5</f>
        <v>0.4</v>
      </c>
      <c r="E178" s="82">
        <f>D178*1.943844</f>
        <v>0.77753760000000005</v>
      </c>
      <c r="F178" s="82">
        <f t="shared" si="93"/>
        <v>0</v>
      </c>
      <c r="G178" s="28">
        <v>0</v>
      </c>
      <c r="H178" s="84">
        <v>0</v>
      </c>
      <c r="I178" s="28">
        <v>30</v>
      </c>
      <c r="J178" s="30">
        <v>-2.6</v>
      </c>
      <c r="K178" s="41">
        <v>7</v>
      </c>
      <c r="L178" s="32" t="s">
        <v>2</v>
      </c>
      <c r="M178" s="32" t="s">
        <v>5</v>
      </c>
      <c r="N178" s="32" t="s">
        <v>51</v>
      </c>
      <c r="O178" s="32" t="s">
        <v>2</v>
      </c>
      <c r="P178" s="32" t="s">
        <v>2</v>
      </c>
      <c r="Q178" s="30" t="s">
        <v>30</v>
      </c>
      <c r="R178" s="105" t="s">
        <v>601</v>
      </c>
      <c r="S178" s="33" t="s">
        <v>136</v>
      </c>
      <c r="T178" s="31"/>
      <c r="U178" s="36" t="s">
        <v>269</v>
      </c>
      <c r="V178" s="36"/>
      <c r="W178" s="36"/>
    </row>
    <row r="179" spans="2:23" s="5" customFormat="1" x14ac:dyDescent="0.25">
      <c r="B179" s="26" t="s">
        <v>624</v>
      </c>
      <c r="C179" s="73">
        <v>-0.8</v>
      </c>
      <c r="D179" s="77">
        <f t="shared" ref="D179:D181" si="94">C179/5</f>
        <v>-0.16</v>
      </c>
      <c r="E179" s="82">
        <f t="shared" ref="E179:E181" si="95">D179*1.943844</f>
        <v>-0.31101503999999996</v>
      </c>
      <c r="F179" s="82">
        <f t="shared" ref="F179:F181" si="96">60*(G179*D179)/(PI()*1.82)</f>
        <v>0</v>
      </c>
      <c r="G179" s="28">
        <v>0</v>
      </c>
      <c r="H179" s="84">
        <v>0</v>
      </c>
      <c r="I179" s="28">
        <v>30</v>
      </c>
      <c r="J179" s="30">
        <v>-2.6</v>
      </c>
      <c r="K179" s="41">
        <v>7</v>
      </c>
      <c r="L179" s="32" t="s">
        <v>2</v>
      </c>
      <c r="M179" s="32" t="s">
        <v>5</v>
      </c>
      <c r="N179" s="32" t="s">
        <v>51</v>
      </c>
      <c r="O179" s="32" t="s">
        <v>2</v>
      </c>
      <c r="P179" s="32" t="s">
        <v>2</v>
      </c>
      <c r="Q179" s="30" t="s">
        <v>30</v>
      </c>
      <c r="R179" s="105" t="s">
        <v>601</v>
      </c>
      <c r="S179" s="33" t="s">
        <v>136</v>
      </c>
      <c r="T179" s="31"/>
      <c r="U179" s="36" t="s">
        <v>269</v>
      </c>
      <c r="V179" s="36"/>
      <c r="W179" s="36"/>
    </row>
    <row r="180" spans="2:23" s="5" customFormat="1" x14ac:dyDescent="0.25">
      <c r="B180" s="26" t="s">
        <v>625</v>
      </c>
      <c r="C180" s="73">
        <v>-1.6</v>
      </c>
      <c r="D180" s="77">
        <f t="shared" si="94"/>
        <v>-0.32</v>
      </c>
      <c r="E180" s="82">
        <f t="shared" si="95"/>
        <v>-0.62203007999999993</v>
      </c>
      <c r="F180" s="82">
        <f t="shared" si="96"/>
        <v>0</v>
      </c>
      <c r="G180" s="28">
        <v>0</v>
      </c>
      <c r="H180" s="84">
        <v>0</v>
      </c>
      <c r="I180" s="28">
        <v>30</v>
      </c>
      <c r="J180" s="30">
        <v>-2.6</v>
      </c>
      <c r="K180" s="41">
        <v>7</v>
      </c>
      <c r="L180" s="32" t="s">
        <v>2</v>
      </c>
      <c r="M180" s="32" t="s">
        <v>5</v>
      </c>
      <c r="N180" s="32" t="s">
        <v>51</v>
      </c>
      <c r="O180" s="32" t="s">
        <v>2</v>
      </c>
      <c r="P180" s="32" t="s">
        <v>2</v>
      </c>
      <c r="Q180" s="30" t="s">
        <v>30</v>
      </c>
      <c r="R180" s="105" t="s">
        <v>601</v>
      </c>
      <c r="S180" s="33" t="s">
        <v>136</v>
      </c>
      <c r="T180" s="31"/>
      <c r="U180" s="36" t="s">
        <v>269</v>
      </c>
      <c r="V180" s="36"/>
      <c r="W180" s="36"/>
    </row>
    <row r="181" spans="2:23" s="5" customFormat="1" x14ac:dyDescent="0.25">
      <c r="B181" s="26" t="s">
        <v>626</v>
      </c>
      <c r="C181" s="73">
        <v>-2</v>
      </c>
      <c r="D181" s="77">
        <f t="shared" si="94"/>
        <v>-0.4</v>
      </c>
      <c r="E181" s="82">
        <f t="shared" si="95"/>
        <v>-0.77753760000000005</v>
      </c>
      <c r="F181" s="82">
        <f t="shared" si="96"/>
        <v>0</v>
      </c>
      <c r="G181" s="28">
        <v>0</v>
      </c>
      <c r="H181" s="84">
        <v>0</v>
      </c>
      <c r="I181" s="28">
        <v>30</v>
      </c>
      <c r="J181" s="30">
        <v>-2.6</v>
      </c>
      <c r="K181" s="41">
        <v>7</v>
      </c>
      <c r="L181" s="32" t="s">
        <v>2</v>
      </c>
      <c r="M181" s="32" t="s">
        <v>5</v>
      </c>
      <c r="N181" s="32" t="s">
        <v>51</v>
      </c>
      <c r="O181" s="32" t="s">
        <v>2</v>
      </c>
      <c r="P181" s="32" t="s">
        <v>2</v>
      </c>
      <c r="Q181" s="30" t="s">
        <v>30</v>
      </c>
      <c r="R181" s="105" t="s">
        <v>601</v>
      </c>
      <c r="S181" s="33" t="s">
        <v>136</v>
      </c>
      <c r="T181" s="31"/>
      <c r="U181" s="36" t="s">
        <v>269</v>
      </c>
      <c r="V181" s="36"/>
      <c r="W181" s="36"/>
    </row>
    <row r="182" spans="2:23" s="5" customFormat="1" x14ac:dyDescent="0.25">
      <c r="B182" s="26"/>
      <c r="C182" s="34"/>
      <c r="D182" s="28"/>
      <c r="E182" s="28"/>
      <c r="F182" s="28"/>
      <c r="G182" s="29"/>
      <c r="H182" s="32"/>
      <c r="I182" s="29"/>
      <c r="J182" s="30"/>
      <c r="K182" s="41"/>
      <c r="L182" s="32"/>
      <c r="M182" s="32"/>
      <c r="N182" s="32"/>
      <c r="O182" s="59"/>
      <c r="P182" s="32"/>
      <c r="Q182" s="30"/>
      <c r="R182" s="105" t="s">
        <v>601</v>
      </c>
      <c r="S182" s="16" t="s">
        <v>55</v>
      </c>
      <c r="T182" s="31"/>
      <c r="U182" s="36" t="s">
        <v>326</v>
      </c>
      <c r="V182" s="36"/>
      <c r="W182" s="36"/>
    </row>
    <row r="183" spans="2:23" s="5" customFormat="1" x14ac:dyDescent="0.25">
      <c r="B183" s="26" t="s">
        <v>210</v>
      </c>
      <c r="C183" s="73">
        <v>0.1</v>
      </c>
      <c r="D183" s="77">
        <f>C183/5</f>
        <v>0.02</v>
      </c>
      <c r="E183" s="82">
        <f>D183*1.943844</f>
        <v>3.8876879999999996E-2</v>
      </c>
      <c r="F183" s="82">
        <f>60*(G183*D183)/(PI()*1.82)</f>
        <v>1.6789972018485659</v>
      </c>
      <c r="G183" s="28">
        <v>8</v>
      </c>
      <c r="H183" s="84">
        <v>0</v>
      </c>
      <c r="I183" s="28">
        <v>0</v>
      </c>
      <c r="J183" s="30">
        <v>-2.6</v>
      </c>
      <c r="K183" s="41">
        <v>7</v>
      </c>
      <c r="L183" s="32" t="s">
        <v>2</v>
      </c>
      <c r="M183" s="32" t="s">
        <v>5</v>
      </c>
      <c r="N183" s="32" t="s">
        <v>52</v>
      </c>
      <c r="O183" s="32" t="s">
        <v>2</v>
      </c>
      <c r="P183" s="32" t="s">
        <v>2</v>
      </c>
      <c r="Q183" s="30" t="s">
        <v>30</v>
      </c>
      <c r="R183" s="105" t="s">
        <v>601</v>
      </c>
      <c r="S183" s="27" t="s">
        <v>41</v>
      </c>
      <c r="T183" s="31"/>
      <c r="U183" s="36" t="s">
        <v>269</v>
      </c>
      <c r="V183" s="36"/>
      <c r="W183" s="36"/>
    </row>
    <row r="184" spans="2:23" s="5" customFormat="1" x14ac:dyDescent="0.25">
      <c r="B184" s="26" t="s">
        <v>211</v>
      </c>
      <c r="C184" s="73">
        <v>0.2</v>
      </c>
      <c r="D184" s="77">
        <f t="shared" ref="D184:D209" si="97">C184/5</f>
        <v>0.04</v>
      </c>
      <c r="E184" s="82">
        <f t="shared" ref="E184:E209" si="98">D184*1.943844</f>
        <v>7.7753759999999991E-2</v>
      </c>
      <c r="F184" s="82">
        <f t="shared" ref="F184:F209" si="99">60*(G184*D184)/(PI()*1.82)</f>
        <v>3.3579944036971319</v>
      </c>
      <c r="G184" s="28">
        <v>8</v>
      </c>
      <c r="H184" s="84">
        <v>0</v>
      </c>
      <c r="I184" s="28">
        <v>0</v>
      </c>
      <c r="J184" s="30">
        <v>-2.6</v>
      </c>
      <c r="K184" s="41">
        <v>7</v>
      </c>
      <c r="L184" s="32" t="s">
        <v>2</v>
      </c>
      <c r="M184" s="32" t="s">
        <v>5</v>
      </c>
      <c r="N184" s="32" t="s">
        <v>52</v>
      </c>
      <c r="O184" s="32" t="s">
        <v>2</v>
      </c>
      <c r="P184" s="32" t="s">
        <v>2</v>
      </c>
      <c r="Q184" s="30" t="s">
        <v>30</v>
      </c>
      <c r="R184" s="105" t="s">
        <v>601</v>
      </c>
      <c r="S184" s="27" t="s">
        <v>41</v>
      </c>
      <c r="T184" s="31"/>
      <c r="U184" s="36" t="s">
        <v>269</v>
      </c>
      <c r="V184" s="36"/>
      <c r="W184" s="36"/>
    </row>
    <row r="185" spans="2:23" s="5" customFormat="1" x14ac:dyDescent="0.25">
      <c r="B185" s="26" t="s">
        <v>212</v>
      </c>
      <c r="C185" s="73">
        <v>0.3</v>
      </c>
      <c r="D185" s="77">
        <f t="shared" si="97"/>
        <v>0.06</v>
      </c>
      <c r="E185" s="82">
        <f t="shared" si="98"/>
        <v>0.11663063999999999</v>
      </c>
      <c r="F185" s="82">
        <f t="shared" si="99"/>
        <v>5.0369916055456976</v>
      </c>
      <c r="G185" s="28">
        <v>8</v>
      </c>
      <c r="H185" s="84">
        <v>0</v>
      </c>
      <c r="I185" s="28">
        <v>0</v>
      </c>
      <c r="J185" s="30">
        <v>-2.6</v>
      </c>
      <c r="K185" s="41">
        <v>7</v>
      </c>
      <c r="L185" s="32" t="s">
        <v>2</v>
      </c>
      <c r="M185" s="32" t="s">
        <v>5</v>
      </c>
      <c r="N185" s="32" t="s">
        <v>52</v>
      </c>
      <c r="O185" s="32" t="s">
        <v>2</v>
      </c>
      <c r="P185" s="32" t="s">
        <v>2</v>
      </c>
      <c r="Q185" s="30" t="s">
        <v>30</v>
      </c>
      <c r="R185" s="105" t="s">
        <v>601</v>
      </c>
      <c r="S185" s="27" t="s">
        <v>41</v>
      </c>
      <c r="T185" s="31"/>
      <c r="U185" s="36" t="s">
        <v>269</v>
      </c>
      <c r="V185" s="36"/>
      <c r="W185" s="36"/>
    </row>
    <row r="186" spans="2:23" s="5" customFormat="1" x14ac:dyDescent="0.25">
      <c r="B186" s="26" t="s">
        <v>213</v>
      </c>
      <c r="C186" s="73">
        <v>0.4</v>
      </c>
      <c r="D186" s="77">
        <f t="shared" si="97"/>
        <v>0.08</v>
      </c>
      <c r="E186" s="82">
        <f t="shared" si="98"/>
        <v>0.15550751999999998</v>
      </c>
      <c r="F186" s="82">
        <f t="shared" si="99"/>
        <v>6.7159888073942637</v>
      </c>
      <c r="G186" s="28">
        <v>8</v>
      </c>
      <c r="H186" s="84">
        <v>0</v>
      </c>
      <c r="I186" s="28">
        <v>0</v>
      </c>
      <c r="J186" s="30">
        <v>-2.6</v>
      </c>
      <c r="K186" s="41">
        <v>7</v>
      </c>
      <c r="L186" s="32" t="s">
        <v>2</v>
      </c>
      <c r="M186" s="32" t="s">
        <v>5</v>
      </c>
      <c r="N186" s="32" t="s">
        <v>52</v>
      </c>
      <c r="O186" s="32" t="s">
        <v>2</v>
      </c>
      <c r="P186" s="32" t="s">
        <v>2</v>
      </c>
      <c r="Q186" s="30" t="s">
        <v>30</v>
      </c>
      <c r="R186" s="105" t="s">
        <v>601</v>
      </c>
      <c r="S186" s="27" t="s">
        <v>41</v>
      </c>
      <c r="T186" s="31"/>
      <c r="U186" s="36" t="s">
        <v>269</v>
      </c>
      <c r="V186" s="36"/>
      <c r="W186" s="36"/>
    </row>
    <row r="187" spans="2:23" s="5" customFormat="1" x14ac:dyDescent="0.25">
      <c r="B187" s="26" t="s">
        <v>214</v>
      </c>
      <c r="C187" s="73">
        <v>0.5</v>
      </c>
      <c r="D187" s="77">
        <f t="shared" si="97"/>
        <v>0.1</v>
      </c>
      <c r="E187" s="82">
        <f t="shared" si="98"/>
        <v>0.19438440000000001</v>
      </c>
      <c r="F187" s="82">
        <f t="shared" si="99"/>
        <v>8.3949860092428299</v>
      </c>
      <c r="G187" s="28">
        <v>8</v>
      </c>
      <c r="H187" s="84">
        <v>0</v>
      </c>
      <c r="I187" s="28">
        <v>0</v>
      </c>
      <c r="J187" s="30">
        <v>-2.6</v>
      </c>
      <c r="K187" s="41">
        <v>7</v>
      </c>
      <c r="L187" s="32" t="s">
        <v>2</v>
      </c>
      <c r="M187" s="32" t="s">
        <v>5</v>
      </c>
      <c r="N187" s="32" t="s">
        <v>52</v>
      </c>
      <c r="O187" s="32" t="s">
        <v>2</v>
      </c>
      <c r="P187" s="32" t="s">
        <v>2</v>
      </c>
      <c r="Q187" s="30" t="s">
        <v>30</v>
      </c>
      <c r="R187" s="105" t="s">
        <v>601</v>
      </c>
      <c r="S187" s="27" t="s">
        <v>41</v>
      </c>
      <c r="T187" s="31"/>
      <c r="U187" s="36" t="s">
        <v>269</v>
      </c>
      <c r="V187" s="36"/>
      <c r="W187" s="36"/>
    </row>
    <row r="188" spans="2:23" s="5" customFormat="1" x14ac:dyDescent="0.25">
      <c r="B188" s="26" t="s">
        <v>215</v>
      </c>
      <c r="C188" s="73">
        <v>0.6</v>
      </c>
      <c r="D188" s="77">
        <f t="shared" si="97"/>
        <v>0.12</v>
      </c>
      <c r="E188" s="82">
        <f t="shared" si="98"/>
        <v>0.23326127999999999</v>
      </c>
      <c r="F188" s="82">
        <f t="shared" si="99"/>
        <v>10.073983211091395</v>
      </c>
      <c r="G188" s="28">
        <v>8</v>
      </c>
      <c r="H188" s="84">
        <v>0</v>
      </c>
      <c r="I188" s="28">
        <v>0</v>
      </c>
      <c r="J188" s="30">
        <v>-2.6</v>
      </c>
      <c r="K188" s="41">
        <v>7</v>
      </c>
      <c r="L188" s="32" t="s">
        <v>2</v>
      </c>
      <c r="M188" s="32" t="s">
        <v>5</v>
      </c>
      <c r="N188" s="32" t="s">
        <v>52</v>
      </c>
      <c r="O188" s="32" t="s">
        <v>2</v>
      </c>
      <c r="P188" s="32" t="s">
        <v>2</v>
      </c>
      <c r="Q188" s="30" t="s">
        <v>30</v>
      </c>
      <c r="R188" s="105" t="s">
        <v>601</v>
      </c>
      <c r="S188" s="27" t="s">
        <v>41</v>
      </c>
      <c r="T188" s="31"/>
      <c r="U188" s="36" t="s">
        <v>269</v>
      </c>
      <c r="V188" s="36"/>
      <c r="W188" s="36"/>
    </row>
    <row r="189" spans="2:23" s="5" customFormat="1" x14ac:dyDescent="0.25">
      <c r="B189" s="26" t="s">
        <v>216</v>
      </c>
      <c r="C189" s="73">
        <v>0.7</v>
      </c>
      <c r="D189" s="77">
        <f t="shared" si="97"/>
        <v>0.13999999999999999</v>
      </c>
      <c r="E189" s="82">
        <f t="shared" si="98"/>
        <v>0.27213815999999996</v>
      </c>
      <c r="F189" s="82">
        <f t="shared" si="99"/>
        <v>11.75298041293996</v>
      </c>
      <c r="G189" s="28">
        <v>8</v>
      </c>
      <c r="H189" s="84">
        <v>0</v>
      </c>
      <c r="I189" s="28">
        <v>0</v>
      </c>
      <c r="J189" s="30">
        <v>-2.6</v>
      </c>
      <c r="K189" s="41">
        <v>7</v>
      </c>
      <c r="L189" s="32" t="s">
        <v>2</v>
      </c>
      <c r="M189" s="32" t="s">
        <v>5</v>
      </c>
      <c r="N189" s="32" t="s">
        <v>52</v>
      </c>
      <c r="O189" s="32" t="s">
        <v>2</v>
      </c>
      <c r="P189" s="32" t="s">
        <v>2</v>
      </c>
      <c r="Q189" s="30" t="s">
        <v>30</v>
      </c>
      <c r="R189" s="105" t="s">
        <v>601</v>
      </c>
      <c r="S189" s="27" t="s">
        <v>41</v>
      </c>
      <c r="T189" s="31"/>
      <c r="U189" s="36" t="s">
        <v>269</v>
      </c>
      <c r="V189" s="36"/>
      <c r="W189" s="36"/>
    </row>
    <row r="190" spans="2:23" s="5" customFormat="1" x14ac:dyDescent="0.25">
      <c r="B190" s="26" t="s">
        <v>217</v>
      </c>
      <c r="C190" s="73">
        <v>0.8</v>
      </c>
      <c r="D190" s="77">
        <f t="shared" si="97"/>
        <v>0.16</v>
      </c>
      <c r="E190" s="82">
        <f t="shared" si="98"/>
        <v>0.31101503999999996</v>
      </c>
      <c r="F190" s="82">
        <f t="shared" si="99"/>
        <v>13.431977614788527</v>
      </c>
      <c r="G190" s="28">
        <v>8</v>
      </c>
      <c r="H190" s="84">
        <v>0</v>
      </c>
      <c r="I190" s="28">
        <v>0</v>
      </c>
      <c r="J190" s="30">
        <v>-2.6</v>
      </c>
      <c r="K190" s="41">
        <v>7</v>
      </c>
      <c r="L190" s="32" t="s">
        <v>2</v>
      </c>
      <c r="M190" s="32" t="s">
        <v>5</v>
      </c>
      <c r="N190" s="32" t="s">
        <v>52</v>
      </c>
      <c r="O190" s="32" t="s">
        <v>2</v>
      </c>
      <c r="P190" s="32" t="s">
        <v>2</v>
      </c>
      <c r="Q190" s="30" t="s">
        <v>30</v>
      </c>
      <c r="R190" s="105" t="s">
        <v>601</v>
      </c>
      <c r="S190" s="27" t="s">
        <v>41</v>
      </c>
      <c r="T190" s="31"/>
      <c r="U190" s="36" t="s">
        <v>269</v>
      </c>
      <c r="V190" s="36"/>
      <c r="W190" s="36"/>
    </row>
    <row r="191" spans="2:23" s="5" customFormat="1" x14ac:dyDescent="0.25">
      <c r="B191" s="26" t="s">
        <v>218</v>
      </c>
      <c r="C191" s="73">
        <v>0.9</v>
      </c>
      <c r="D191" s="77">
        <f t="shared" si="97"/>
        <v>0.18</v>
      </c>
      <c r="E191" s="82">
        <f t="shared" si="98"/>
        <v>0.34989191999999997</v>
      </c>
      <c r="F191" s="82">
        <f t="shared" si="99"/>
        <v>15.110974816637093</v>
      </c>
      <c r="G191" s="28">
        <v>8</v>
      </c>
      <c r="H191" s="84">
        <v>0</v>
      </c>
      <c r="I191" s="28">
        <v>0</v>
      </c>
      <c r="J191" s="30">
        <v>-2.6</v>
      </c>
      <c r="K191" s="41">
        <v>7</v>
      </c>
      <c r="L191" s="32" t="s">
        <v>2</v>
      </c>
      <c r="M191" s="32" t="s">
        <v>5</v>
      </c>
      <c r="N191" s="32" t="s">
        <v>52</v>
      </c>
      <c r="O191" s="32" t="s">
        <v>2</v>
      </c>
      <c r="P191" s="32" t="s">
        <v>2</v>
      </c>
      <c r="Q191" s="30" t="s">
        <v>30</v>
      </c>
      <c r="R191" s="105" t="s">
        <v>601</v>
      </c>
      <c r="S191" s="27" t="s">
        <v>41</v>
      </c>
      <c r="T191" s="31"/>
      <c r="U191" s="36" t="s">
        <v>269</v>
      </c>
      <c r="V191" s="36"/>
      <c r="W191" s="36"/>
    </row>
    <row r="192" spans="2:23" s="5" customFormat="1" x14ac:dyDescent="0.25">
      <c r="B192" s="26" t="s">
        <v>219</v>
      </c>
      <c r="C192" s="73">
        <v>1</v>
      </c>
      <c r="D192" s="77">
        <f t="shared" si="97"/>
        <v>0.2</v>
      </c>
      <c r="E192" s="82">
        <f t="shared" si="98"/>
        <v>0.38876880000000003</v>
      </c>
      <c r="F192" s="82">
        <f t="shared" si="99"/>
        <v>16.78997201848566</v>
      </c>
      <c r="G192" s="28">
        <v>8</v>
      </c>
      <c r="H192" s="84">
        <v>0</v>
      </c>
      <c r="I192" s="28">
        <v>0</v>
      </c>
      <c r="J192" s="30">
        <v>-2.6</v>
      </c>
      <c r="K192" s="41">
        <v>7</v>
      </c>
      <c r="L192" s="32" t="s">
        <v>2</v>
      </c>
      <c r="M192" s="32" t="s">
        <v>5</v>
      </c>
      <c r="N192" s="32" t="s">
        <v>52</v>
      </c>
      <c r="O192" s="32" t="s">
        <v>2</v>
      </c>
      <c r="P192" s="32" t="s">
        <v>2</v>
      </c>
      <c r="Q192" s="30" t="s">
        <v>30</v>
      </c>
      <c r="R192" s="105" t="s">
        <v>601</v>
      </c>
      <c r="S192" s="27" t="s">
        <v>41</v>
      </c>
      <c r="T192" s="31"/>
      <c r="U192" s="36" t="s">
        <v>269</v>
      </c>
      <c r="V192" s="36"/>
      <c r="W192" s="36"/>
    </row>
    <row r="193" spans="2:23" s="5" customFormat="1" x14ac:dyDescent="0.25">
      <c r="B193" s="26" t="s">
        <v>220</v>
      </c>
      <c r="C193" s="73">
        <v>1.1000000000000001</v>
      </c>
      <c r="D193" s="77">
        <f t="shared" si="97"/>
        <v>0.22000000000000003</v>
      </c>
      <c r="E193" s="82">
        <f t="shared" si="98"/>
        <v>0.42764568000000003</v>
      </c>
      <c r="F193" s="82">
        <f t="shared" si="99"/>
        <v>18.468969220334227</v>
      </c>
      <c r="G193" s="28">
        <v>8</v>
      </c>
      <c r="H193" s="84">
        <v>0</v>
      </c>
      <c r="I193" s="28">
        <v>0</v>
      </c>
      <c r="J193" s="30">
        <v>-2.6</v>
      </c>
      <c r="K193" s="41">
        <v>7</v>
      </c>
      <c r="L193" s="32" t="s">
        <v>2</v>
      </c>
      <c r="M193" s="32" t="s">
        <v>5</v>
      </c>
      <c r="N193" s="32" t="s">
        <v>52</v>
      </c>
      <c r="O193" s="32" t="s">
        <v>2</v>
      </c>
      <c r="P193" s="32" t="s">
        <v>2</v>
      </c>
      <c r="Q193" s="30" t="s">
        <v>30</v>
      </c>
      <c r="R193" s="105" t="s">
        <v>601</v>
      </c>
      <c r="S193" s="27" t="s">
        <v>41</v>
      </c>
      <c r="T193" s="31"/>
      <c r="U193" s="36" t="s">
        <v>269</v>
      </c>
      <c r="V193" s="36"/>
      <c r="W193" s="36"/>
    </row>
    <row r="194" spans="2:23" s="5" customFormat="1" x14ac:dyDescent="0.25">
      <c r="B194" s="26" t="s">
        <v>221</v>
      </c>
      <c r="C194" s="73">
        <v>1.2</v>
      </c>
      <c r="D194" s="77">
        <f t="shared" si="97"/>
        <v>0.24</v>
      </c>
      <c r="E194" s="82">
        <f t="shared" si="98"/>
        <v>0.46652255999999998</v>
      </c>
      <c r="F194" s="82">
        <f t="shared" si="99"/>
        <v>20.14796642218279</v>
      </c>
      <c r="G194" s="28">
        <v>8</v>
      </c>
      <c r="H194" s="84">
        <v>0</v>
      </c>
      <c r="I194" s="28">
        <v>0</v>
      </c>
      <c r="J194" s="30">
        <v>-2.6</v>
      </c>
      <c r="K194" s="41">
        <v>7</v>
      </c>
      <c r="L194" s="32" t="s">
        <v>2</v>
      </c>
      <c r="M194" s="32" t="s">
        <v>5</v>
      </c>
      <c r="N194" s="32" t="s">
        <v>52</v>
      </c>
      <c r="O194" s="32" t="s">
        <v>2</v>
      </c>
      <c r="P194" s="32" t="s">
        <v>2</v>
      </c>
      <c r="Q194" s="30" t="s">
        <v>30</v>
      </c>
      <c r="R194" s="105" t="s">
        <v>601</v>
      </c>
      <c r="S194" s="27" t="s">
        <v>41</v>
      </c>
      <c r="T194" s="31"/>
      <c r="U194" s="36" t="s">
        <v>269</v>
      </c>
      <c r="V194" s="36"/>
      <c r="W194" s="36"/>
    </row>
    <row r="195" spans="2:23" s="5" customFormat="1" x14ac:dyDescent="0.25">
      <c r="B195" s="26" t="s">
        <v>228</v>
      </c>
      <c r="C195" s="73">
        <v>1.3</v>
      </c>
      <c r="D195" s="77">
        <f t="shared" si="97"/>
        <v>0.26</v>
      </c>
      <c r="E195" s="82">
        <f t="shared" si="98"/>
        <v>0.50539944000000003</v>
      </c>
      <c r="F195" s="82">
        <f t="shared" si="99"/>
        <v>21.826963624031361</v>
      </c>
      <c r="G195" s="28">
        <v>8</v>
      </c>
      <c r="H195" s="84">
        <v>0</v>
      </c>
      <c r="I195" s="28">
        <v>0</v>
      </c>
      <c r="J195" s="30">
        <v>-2.6</v>
      </c>
      <c r="K195" s="41">
        <v>7</v>
      </c>
      <c r="L195" s="32" t="s">
        <v>2</v>
      </c>
      <c r="M195" s="32" t="s">
        <v>5</v>
      </c>
      <c r="N195" s="32" t="s">
        <v>52</v>
      </c>
      <c r="O195" s="32" t="s">
        <v>2</v>
      </c>
      <c r="P195" s="32" t="s">
        <v>2</v>
      </c>
      <c r="Q195" s="30" t="s">
        <v>30</v>
      </c>
      <c r="R195" s="105" t="s">
        <v>601</v>
      </c>
      <c r="S195" s="27" t="s">
        <v>41</v>
      </c>
      <c r="T195" s="31"/>
      <c r="U195" s="36" t="s">
        <v>269</v>
      </c>
      <c r="V195" s="36"/>
      <c r="W195" s="36"/>
    </row>
    <row r="196" spans="2:23" s="5" customFormat="1" x14ac:dyDescent="0.25">
      <c r="B196" s="26" t="s">
        <v>229</v>
      </c>
      <c r="C196" s="73">
        <v>1.4</v>
      </c>
      <c r="D196" s="77">
        <f t="shared" si="97"/>
        <v>0.27999999999999997</v>
      </c>
      <c r="E196" s="82">
        <f t="shared" si="98"/>
        <v>0.54427631999999992</v>
      </c>
      <c r="F196" s="82">
        <f t="shared" si="99"/>
        <v>23.505960825879921</v>
      </c>
      <c r="G196" s="28">
        <v>8</v>
      </c>
      <c r="H196" s="84">
        <v>0</v>
      </c>
      <c r="I196" s="28">
        <v>0</v>
      </c>
      <c r="J196" s="30">
        <v>-2.6</v>
      </c>
      <c r="K196" s="41">
        <v>7</v>
      </c>
      <c r="L196" s="32" t="s">
        <v>2</v>
      </c>
      <c r="M196" s="32" t="s">
        <v>5</v>
      </c>
      <c r="N196" s="32" t="s">
        <v>52</v>
      </c>
      <c r="O196" s="32" t="s">
        <v>2</v>
      </c>
      <c r="P196" s="32" t="s">
        <v>2</v>
      </c>
      <c r="Q196" s="30" t="s">
        <v>30</v>
      </c>
      <c r="R196" s="105" t="s">
        <v>601</v>
      </c>
      <c r="S196" s="27" t="s">
        <v>41</v>
      </c>
      <c r="T196" s="31"/>
      <c r="U196" s="36" t="s">
        <v>269</v>
      </c>
      <c r="V196" s="36"/>
      <c r="W196" s="36"/>
    </row>
    <row r="197" spans="2:23" s="5" customFormat="1" x14ac:dyDescent="0.25">
      <c r="B197" s="26" t="s">
        <v>230</v>
      </c>
      <c r="C197" s="73">
        <v>1.5</v>
      </c>
      <c r="D197" s="77">
        <f t="shared" si="97"/>
        <v>0.3</v>
      </c>
      <c r="E197" s="82">
        <f t="shared" si="98"/>
        <v>0.58315319999999993</v>
      </c>
      <c r="F197" s="82">
        <f t="shared" si="99"/>
        <v>25.184958027728491</v>
      </c>
      <c r="G197" s="28">
        <v>8</v>
      </c>
      <c r="H197" s="84">
        <v>0</v>
      </c>
      <c r="I197" s="28">
        <v>0</v>
      </c>
      <c r="J197" s="30">
        <v>-2.6</v>
      </c>
      <c r="K197" s="41">
        <v>7</v>
      </c>
      <c r="L197" s="32" t="s">
        <v>2</v>
      </c>
      <c r="M197" s="32" t="s">
        <v>5</v>
      </c>
      <c r="N197" s="32" t="s">
        <v>52</v>
      </c>
      <c r="O197" s="32" t="s">
        <v>2</v>
      </c>
      <c r="P197" s="32" t="s">
        <v>2</v>
      </c>
      <c r="Q197" s="30" t="s">
        <v>30</v>
      </c>
      <c r="R197" s="105" t="s">
        <v>601</v>
      </c>
      <c r="S197" s="27" t="s">
        <v>41</v>
      </c>
      <c r="T197" s="31"/>
      <c r="U197" s="36" t="s">
        <v>269</v>
      </c>
      <c r="V197" s="36"/>
      <c r="W197" s="36"/>
    </row>
    <row r="198" spans="2:23" s="5" customFormat="1" x14ac:dyDescent="0.25">
      <c r="B198" s="26" t="s">
        <v>231</v>
      </c>
      <c r="C198" s="73">
        <v>1.6</v>
      </c>
      <c r="D198" s="77">
        <f t="shared" si="97"/>
        <v>0.32</v>
      </c>
      <c r="E198" s="82">
        <f t="shared" si="98"/>
        <v>0.62203007999999993</v>
      </c>
      <c r="F198" s="82">
        <f t="shared" si="99"/>
        <v>26.863955229577055</v>
      </c>
      <c r="G198" s="28">
        <v>8</v>
      </c>
      <c r="H198" s="84">
        <v>0</v>
      </c>
      <c r="I198" s="28">
        <v>0</v>
      </c>
      <c r="J198" s="30">
        <v>-2.6</v>
      </c>
      <c r="K198" s="41">
        <v>7</v>
      </c>
      <c r="L198" s="32" t="s">
        <v>2</v>
      </c>
      <c r="M198" s="32" t="s">
        <v>5</v>
      </c>
      <c r="N198" s="32" t="s">
        <v>52</v>
      </c>
      <c r="O198" s="32" t="s">
        <v>2</v>
      </c>
      <c r="P198" s="32" t="s">
        <v>2</v>
      </c>
      <c r="Q198" s="30" t="s">
        <v>30</v>
      </c>
      <c r="R198" s="105" t="s">
        <v>601</v>
      </c>
      <c r="S198" s="27" t="s">
        <v>41</v>
      </c>
      <c r="T198" s="31"/>
      <c r="U198" s="36" t="s">
        <v>269</v>
      </c>
      <c r="V198" s="36"/>
      <c r="W198" s="36"/>
    </row>
    <row r="199" spans="2:23" s="5" customFormat="1" x14ac:dyDescent="0.25">
      <c r="B199" s="26" t="s">
        <v>232</v>
      </c>
      <c r="C199" s="73">
        <v>1.7</v>
      </c>
      <c r="D199" s="77">
        <f t="shared" si="97"/>
        <v>0.33999999999999997</v>
      </c>
      <c r="E199" s="82">
        <f t="shared" si="98"/>
        <v>0.66090695999999993</v>
      </c>
      <c r="F199" s="82">
        <f t="shared" si="99"/>
        <v>28.542952431425622</v>
      </c>
      <c r="G199" s="28">
        <v>8</v>
      </c>
      <c r="H199" s="84">
        <v>0</v>
      </c>
      <c r="I199" s="28">
        <v>0</v>
      </c>
      <c r="J199" s="30">
        <v>-2.6</v>
      </c>
      <c r="K199" s="41">
        <v>7</v>
      </c>
      <c r="L199" s="32" t="s">
        <v>2</v>
      </c>
      <c r="M199" s="32" t="s">
        <v>5</v>
      </c>
      <c r="N199" s="32" t="s">
        <v>52</v>
      </c>
      <c r="O199" s="32" t="s">
        <v>2</v>
      </c>
      <c r="P199" s="32" t="s">
        <v>2</v>
      </c>
      <c r="Q199" s="30" t="s">
        <v>30</v>
      </c>
      <c r="R199" s="105" t="s">
        <v>601</v>
      </c>
      <c r="S199" s="27" t="s">
        <v>41</v>
      </c>
      <c r="T199" s="31"/>
      <c r="U199" s="36" t="s">
        <v>269</v>
      </c>
      <c r="V199" s="36"/>
      <c r="W199" s="36"/>
    </row>
    <row r="200" spans="2:23" s="5" customFormat="1" x14ac:dyDescent="0.25">
      <c r="B200" s="26" t="s">
        <v>233</v>
      </c>
      <c r="C200" s="73">
        <v>1.8</v>
      </c>
      <c r="D200" s="77">
        <f t="shared" si="97"/>
        <v>0.36</v>
      </c>
      <c r="E200" s="82">
        <f t="shared" si="98"/>
        <v>0.69978383999999993</v>
      </c>
      <c r="F200" s="82">
        <f t="shared" si="99"/>
        <v>30.221949633274185</v>
      </c>
      <c r="G200" s="28">
        <v>8</v>
      </c>
      <c r="H200" s="84">
        <v>0</v>
      </c>
      <c r="I200" s="28">
        <v>0</v>
      </c>
      <c r="J200" s="30">
        <v>-2.6</v>
      </c>
      <c r="K200" s="41">
        <v>7</v>
      </c>
      <c r="L200" s="32" t="s">
        <v>2</v>
      </c>
      <c r="M200" s="32" t="s">
        <v>5</v>
      </c>
      <c r="N200" s="32" t="s">
        <v>52</v>
      </c>
      <c r="O200" s="32" t="s">
        <v>2</v>
      </c>
      <c r="P200" s="32" t="s">
        <v>2</v>
      </c>
      <c r="Q200" s="30" t="s">
        <v>30</v>
      </c>
      <c r="R200" s="105" t="s">
        <v>601</v>
      </c>
      <c r="S200" s="27" t="s">
        <v>41</v>
      </c>
      <c r="T200" s="31"/>
      <c r="U200" s="36" t="s">
        <v>269</v>
      </c>
      <c r="V200" s="36"/>
      <c r="W200" s="36"/>
    </row>
    <row r="201" spans="2:23" s="5" customFormat="1" x14ac:dyDescent="0.25">
      <c r="B201" s="26" t="s">
        <v>234</v>
      </c>
      <c r="C201" s="73">
        <v>1.9</v>
      </c>
      <c r="D201" s="77">
        <f t="shared" si="97"/>
        <v>0.38</v>
      </c>
      <c r="E201" s="82">
        <f t="shared" si="98"/>
        <v>0.73866071999999994</v>
      </c>
      <c r="F201" s="82">
        <f t="shared" si="99"/>
        <v>31.900946835122756</v>
      </c>
      <c r="G201" s="28">
        <v>8</v>
      </c>
      <c r="H201" s="84">
        <v>0</v>
      </c>
      <c r="I201" s="28">
        <v>0</v>
      </c>
      <c r="J201" s="30">
        <v>-2.6</v>
      </c>
      <c r="K201" s="41">
        <v>7</v>
      </c>
      <c r="L201" s="32" t="s">
        <v>2</v>
      </c>
      <c r="M201" s="32" t="s">
        <v>5</v>
      </c>
      <c r="N201" s="32" t="s">
        <v>52</v>
      </c>
      <c r="O201" s="32" t="s">
        <v>2</v>
      </c>
      <c r="P201" s="32" t="s">
        <v>2</v>
      </c>
      <c r="Q201" s="30" t="s">
        <v>30</v>
      </c>
      <c r="R201" s="105" t="s">
        <v>601</v>
      </c>
      <c r="S201" s="27" t="s">
        <v>41</v>
      </c>
      <c r="T201" s="31"/>
      <c r="U201" s="36" t="s">
        <v>269</v>
      </c>
      <c r="V201" s="36"/>
      <c r="W201" s="36"/>
    </row>
    <row r="202" spans="2:23" s="5" customFormat="1" x14ac:dyDescent="0.25">
      <c r="B202" s="26" t="s">
        <v>235</v>
      </c>
      <c r="C202" s="73">
        <v>2</v>
      </c>
      <c r="D202" s="77">
        <f t="shared" si="97"/>
        <v>0.4</v>
      </c>
      <c r="E202" s="82">
        <f t="shared" si="98"/>
        <v>0.77753760000000005</v>
      </c>
      <c r="F202" s="82">
        <f t="shared" si="99"/>
        <v>33.57994403697132</v>
      </c>
      <c r="G202" s="28">
        <v>8</v>
      </c>
      <c r="H202" s="84">
        <v>0</v>
      </c>
      <c r="I202" s="28">
        <v>0</v>
      </c>
      <c r="J202" s="30">
        <v>-2.6</v>
      </c>
      <c r="K202" s="41">
        <v>7</v>
      </c>
      <c r="L202" s="32" t="s">
        <v>2</v>
      </c>
      <c r="M202" s="32" t="s">
        <v>5</v>
      </c>
      <c r="N202" s="32" t="s">
        <v>52</v>
      </c>
      <c r="O202" s="32" t="s">
        <v>2</v>
      </c>
      <c r="P202" s="32" t="s">
        <v>2</v>
      </c>
      <c r="Q202" s="30" t="s">
        <v>30</v>
      </c>
      <c r="R202" s="105" t="s">
        <v>601</v>
      </c>
      <c r="S202" s="27" t="s">
        <v>41</v>
      </c>
      <c r="T202" s="31"/>
      <c r="U202" s="36" t="s">
        <v>269</v>
      </c>
      <c r="V202" s="36"/>
      <c r="W202" s="36"/>
    </row>
    <row r="203" spans="2:23" s="5" customFormat="1" x14ac:dyDescent="0.25">
      <c r="B203" s="26" t="s">
        <v>236</v>
      </c>
      <c r="C203" s="73">
        <v>2.1</v>
      </c>
      <c r="D203" s="77">
        <f>C203/5</f>
        <v>0.42000000000000004</v>
      </c>
      <c r="E203" s="82">
        <f>D203*1.943844</f>
        <v>0.81641448000000005</v>
      </c>
      <c r="F203" s="82">
        <f t="shared" si="99"/>
        <v>35.258941238819894</v>
      </c>
      <c r="G203" s="28">
        <v>8</v>
      </c>
      <c r="H203" s="84">
        <v>0</v>
      </c>
      <c r="I203" s="28">
        <v>0</v>
      </c>
      <c r="J203" s="30">
        <v>-2.6</v>
      </c>
      <c r="K203" s="41">
        <v>7</v>
      </c>
      <c r="L203" s="32" t="s">
        <v>2</v>
      </c>
      <c r="M203" s="32" t="s">
        <v>5</v>
      </c>
      <c r="N203" s="32" t="s">
        <v>52</v>
      </c>
      <c r="O203" s="32" t="s">
        <v>2</v>
      </c>
      <c r="P203" s="32" t="s">
        <v>2</v>
      </c>
      <c r="Q203" s="30" t="s">
        <v>30</v>
      </c>
      <c r="R203" s="105" t="s">
        <v>601</v>
      </c>
      <c r="S203" s="27" t="s">
        <v>41</v>
      </c>
      <c r="T203" s="31"/>
      <c r="U203" s="36" t="s">
        <v>269</v>
      </c>
      <c r="V203" s="36"/>
      <c r="W203" s="36"/>
    </row>
    <row r="204" spans="2:23" s="5" customFormat="1" x14ac:dyDescent="0.25">
      <c r="B204" s="26" t="s">
        <v>237</v>
      </c>
      <c r="C204" s="73">
        <v>2.2000000000000002</v>
      </c>
      <c r="D204" s="77">
        <f t="shared" si="97"/>
        <v>0.44000000000000006</v>
      </c>
      <c r="E204" s="82">
        <f t="shared" si="98"/>
        <v>0.85529136000000006</v>
      </c>
      <c r="F204" s="82">
        <f t="shared" si="99"/>
        <v>36.937938440668454</v>
      </c>
      <c r="G204" s="28">
        <v>8</v>
      </c>
      <c r="H204" s="84">
        <v>0</v>
      </c>
      <c r="I204" s="28">
        <v>0</v>
      </c>
      <c r="J204" s="30">
        <v>-2.6</v>
      </c>
      <c r="K204" s="41">
        <v>7</v>
      </c>
      <c r="L204" s="32" t="s">
        <v>2</v>
      </c>
      <c r="M204" s="32" t="s">
        <v>5</v>
      </c>
      <c r="N204" s="32" t="s">
        <v>52</v>
      </c>
      <c r="O204" s="32" t="s">
        <v>2</v>
      </c>
      <c r="P204" s="32" t="s">
        <v>2</v>
      </c>
      <c r="Q204" s="30" t="s">
        <v>30</v>
      </c>
      <c r="R204" s="105" t="s">
        <v>601</v>
      </c>
      <c r="S204" s="27" t="s">
        <v>41</v>
      </c>
      <c r="T204" s="31"/>
      <c r="U204" s="36" t="s">
        <v>269</v>
      </c>
      <c r="V204" s="36"/>
      <c r="W204" s="36"/>
    </row>
    <row r="205" spans="2:23" s="5" customFormat="1" x14ac:dyDescent="0.25">
      <c r="B205" s="26" t="s">
        <v>238</v>
      </c>
      <c r="C205" s="73">
        <v>2.2999999999999998</v>
      </c>
      <c r="D205" s="77">
        <f t="shared" si="97"/>
        <v>0.45999999999999996</v>
      </c>
      <c r="E205" s="82">
        <f t="shared" si="98"/>
        <v>0.89416823999999984</v>
      </c>
      <c r="F205" s="82">
        <f t="shared" si="99"/>
        <v>38.616935642517014</v>
      </c>
      <c r="G205" s="28">
        <v>8</v>
      </c>
      <c r="H205" s="84">
        <v>0</v>
      </c>
      <c r="I205" s="28">
        <v>0</v>
      </c>
      <c r="J205" s="30">
        <v>-2.6</v>
      </c>
      <c r="K205" s="41">
        <v>7</v>
      </c>
      <c r="L205" s="32" t="s">
        <v>2</v>
      </c>
      <c r="M205" s="32" t="s">
        <v>5</v>
      </c>
      <c r="N205" s="32" t="s">
        <v>52</v>
      </c>
      <c r="O205" s="32" t="s">
        <v>2</v>
      </c>
      <c r="P205" s="32" t="s">
        <v>2</v>
      </c>
      <c r="Q205" s="30" t="s">
        <v>30</v>
      </c>
      <c r="R205" s="105" t="s">
        <v>601</v>
      </c>
      <c r="S205" s="27" t="s">
        <v>41</v>
      </c>
      <c r="T205" s="31"/>
      <c r="U205" s="36" t="s">
        <v>269</v>
      </c>
      <c r="V205" s="36"/>
      <c r="W205" s="36"/>
    </row>
    <row r="206" spans="2:23" s="5" customFormat="1" x14ac:dyDescent="0.25">
      <c r="B206" s="26" t="s">
        <v>239</v>
      </c>
      <c r="C206" s="73">
        <v>2.4</v>
      </c>
      <c r="D206" s="77">
        <f t="shared" si="97"/>
        <v>0.48</v>
      </c>
      <c r="E206" s="82">
        <f t="shared" si="98"/>
        <v>0.93304511999999995</v>
      </c>
      <c r="F206" s="82">
        <f t="shared" si="99"/>
        <v>40.295932844365581</v>
      </c>
      <c r="G206" s="28">
        <v>8</v>
      </c>
      <c r="H206" s="84">
        <v>0</v>
      </c>
      <c r="I206" s="28">
        <v>0</v>
      </c>
      <c r="J206" s="30">
        <v>-2.6</v>
      </c>
      <c r="K206" s="41">
        <v>7</v>
      </c>
      <c r="L206" s="32" t="s">
        <v>2</v>
      </c>
      <c r="M206" s="32" t="s">
        <v>5</v>
      </c>
      <c r="N206" s="32" t="s">
        <v>52</v>
      </c>
      <c r="O206" s="32" t="s">
        <v>2</v>
      </c>
      <c r="P206" s="32" t="s">
        <v>2</v>
      </c>
      <c r="Q206" s="30" t="s">
        <v>30</v>
      </c>
      <c r="R206" s="105" t="s">
        <v>601</v>
      </c>
      <c r="S206" s="27" t="s">
        <v>41</v>
      </c>
      <c r="T206" s="31"/>
      <c r="U206" s="36" t="s">
        <v>269</v>
      </c>
      <c r="V206" s="36"/>
      <c r="W206" s="36"/>
    </row>
    <row r="207" spans="2:23" s="5" customFormat="1" x14ac:dyDescent="0.25">
      <c r="B207" s="26" t="s">
        <v>240</v>
      </c>
      <c r="C207" s="73">
        <v>0.8</v>
      </c>
      <c r="D207" s="77">
        <f t="shared" si="97"/>
        <v>0.16</v>
      </c>
      <c r="E207" s="82">
        <f t="shared" si="98"/>
        <v>0.31101503999999996</v>
      </c>
      <c r="F207" s="82">
        <f t="shared" si="99"/>
        <v>13.431977614788527</v>
      </c>
      <c r="G207" s="28">
        <v>8</v>
      </c>
      <c r="H207" s="84">
        <v>0</v>
      </c>
      <c r="I207" s="81">
        <v>30</v>
      </c>
      <c r="J207" s="30">
        <v>-2.6</v>
      </c>
      <c r="K207" s="41">
        <v>7</v>
      </c>
      <c r="L207" s="32" t="s">
        <v>2</v>
      </c>
      <c r="M207" s="32" t="s">
        <v>5</v>
      </c>
      <c r="N207" s="32" t="s">
        <v>52</v>
      </c>
      <c r="O207" s="32" t="s">
        <v>2</v>
      </c>
      <c r="P207" s="32" t="s">
        <v>2</v>
      </c>
      <c r="Q207" s="30" t="s">
        <v>30</v>
      </c>
      <c r="R207" s="105" t="s">
        <v>601</v>
      </c>
      <c r="S207" s="27" t="s">
        <v>181</v>
      </c>
      <c r="T207" s="31"/>
      <c r="U207" s="36" t="s">
        <v>324</v>
      </c>
      <c r="V207" s="36"/>
      <c r="W207" s="36"/>
    </row>
    <row r="208" spans="2:23" s="5" customFormat="1" x14ac:dyDescent="0.25">
      <c r="B208" s="26" t="s">
        <v>241</v>
      </c>
      <c r="C208" s="73">
        <v>1.6</v>
      </c>
      <c r="D208" s="77">
        <f t="shared" si="97"/>
        <v>0.32</v>
      </c>
      <c r="E208" s="82">
        <f t="shared" si="98"/>
        <v>0.62203007999999993</v>
      </c>
      <c r="F208" s="82">
        <f t="shared" si="99"/>
        <v>26.863955229577055</v>
      </c>
      <c r="G208" s="28">
        <v>8</v>
      </c>
      <c r="H208" s="84">
        <v>0</v>
      </c>
      <c r="I208" s="28">
        <v>30</v>
      </c>
      <c r="J208" s="30">
        <v>-2.6</v>
      </c>
      <c r="K208" s="41">
        <v>7</v>
      </c>
      <c r="L208" s="32" t="s">
        <v>2</v>
      </c>
      <c r="M208" s="32" t="s">
        <v>5</v>
      </c>
      <c r="N208" s="32" t="s">
        <v>52</v>
      </c>
      <c r="O208" s="32" t="s">
        <v>2</v>
      </c>
      <c r="P208" s="32" t="s">
        <v>2</v>
      </c>
      <c r="Q208" s="30" t="s">
        <v>30</v>
      </c>
      <c r="R208" s="105" t="s">
        <v>601</v>
      </c>
      <c r="S208" s="27" t="s">
        <v>181</v>
      </c>
      <c r="T208" s="31"/>
      <c r="U208" s="36" t="s">
        <v>269</v>
      </c>
      <c r="V208" s="36"/>
      <c r="W208" s="36"/>
    </row>
    <row r="209" spans="2:23" s="5" customFormat="1" x14ac:dyDescent="0.25">
      <c r="B209" s="26" t="s">
        <v>242</v>
      </c>
      <c r="C209" s="73">
        <v>2</v>
      </c>
      <c r="D209" s="77">
        <f t="shared" si="97"/>
        <v>0.4</v>
      </c>
      <c r="E209" s="82">
        <f t="shared" si="98"/>
        <v>0.77753760000000005</v>
      </c>
      <c r="F209" s="82">
        <f t="shared" si="99"/>
        <v>33.57994403697132</v>
      </c>
      <c r="G209" s="28">
        <v>8</v>
      </c>
      <c r="H209" s="84">
        <v>0</v>
      </c>
      <c r="I209" s="28">
        <v>30</v>
      </c>
      <c r="J209" s="30">
        <v>-2.6</v>
      </c>
      <c r="K209" s="41">
        <v>7</v>
      </c>
      <c r="L209" s="32" t="s">
        <v>2</v>
      </c>
      <c r="M209" s="32" t="s">
        <v>5</v>
      </c>
      <c r="N209" s="32" t="s">
        <v>52</v>
      </c>
      <c r="O209" s="32" t="s">
        <v>2</v>
      </c>
      <c r="P209" s="32" t="s">
        <v>2</v>
      </c>
      <c r="Q209" s="30" t="s">
        <v>30</v>
      </c>
      <c r="R209" s="105" t="s">
        <v>601</v>
      </c>
      <c r="S209" s="27" t="s">
        <v>181</v>
      </c>
      <c r="T209" s="31"/>
      <c r="U209" s="36" t="s">
        <v>269</v>
      </c>
      <c r="V209" s="36"/>
      <c r="W209" s="36"/>
    </row>
    <row r="210" spans="2:23" s="5" customFormat="1" x14ac:dyDescent="0.25">
      <c r="B210" s="26"/>
      <c r="C210" s="34"/>
      <c r="D210" s="28"/>
      <c r="E210" s="28"/>
      <c r="F210" s="28"/>
      <c r="G210" s="29"/>
      <c r="H210" s="32"/>
      <c r="I210" s="29"/>
      <c r="J210" s="30"/>
      <c r="K210" s="41"/>
      <c r="L210" s="32"/>
      <c r="M210" s="32"/>
      <c r="N210" s="32"/>
      <c r="O210" s="59"/>
      <c r="P210" s="32"/>
      <c r="Q210" s="30"/>
      <c r="R210" s="105" t="s">
        <v>601</v>
      </c>
      <c r="S210" s="16" t="s">
        <v>56</v>
      </c>
      <c r="T210" s="31"/>
      <c r="U210" s="36"/>
      <c r="V210" s="36"/>
      <c r="W210" s="36"/>
    </row>
    <row r="211" spans="2:23" s="5" customFormat="1" x14ac:dyDescent="0.25">
      <c r="B211" s="39"/>
      <c r="C211" s="92"/>
      <c r="D211" s="39"/>
      <c r="E211" s="39"/>
      <c r="F211" s="39"/>
      <c r="G211" s="29"/>
      <c r="H211" s="32"/>
      <c r="I211" s="29"/>
      <c r="J211" s="30"/>
      <c r="K211" s="41"/>
      <c r="L211" s="32"/>
      <c r="M211" s="32"/>
      <c r="N211" s="32"/>
      <c r="O211" s="32"/>
      <c r="P211" s="32"/>
      <c r="Q211" s="30"/>
      <c r="R211" s="108" t="s">
        <v>454</v>
      </c>
      <c r="S211" s="74" t="s">
        <v>42</v>
      </c>
      <c r="T211" s="38" t="s">
        <v>507</v>
      </c>
      <c r="U211" s="36"/>
      <c r="V211" s="36"/>
      <c r="W211" s="36"/>
    </row>
    <row r="212" spans="2:23" s="5" customFormat="1" x14ac:dyDescent="0.25">
      <c r="B212" s="26" t="s">
        <v>245</v>
      </c>
      <c r="C212" s="73">
        <v>0.8</v>
      </c>
      <c r="D212" s="77">
        <f t="shared" ref="D212:D226" si="100">C212/5</f>
        <v>0.16</v>
      </c>
      <c r="E212" s="82">
        <f t="shared" ref="E212:E226" si="101">D212*1.943844</f>
        <v>0.31101503999999996</v>
      </c>
      <c r="F212" s="82">
        <f t="shared" ref="F212:F226" si="102">60*(G212*D212)/(PI()*1.82)</f>
        <v>13.431977614788527</v>
      </c>
      <c r="G212" s="28">
        <v>8</v>
      </c>
      <c r="H212" s="84">
        <v>0</v>
      </c>
      <c r="I212" s="81">
        <v>10</v>
      </c>
      <c r="J212" s="30">
        <v>-2.6</v>
      </c>
      <c r="K212" s="41">
        <v>7</v>
      </c>
      <c r="L212" s="32" t="s">
        <v>2</v>
      </c>
      <c r="M212" s="32" t="s">
        <v>2</v>
      </c>
      <c r="N212" s="32" t="s">
        <v>51</v>
      </c>
      <c r="O212" s="32" t="s">
        <v>2</v>
      </c>
      <c r="P212" s="32" t="s">
        <v>2</v>
      </c>
      <c r="Q212" s="30" t="s">
        <v>30</v>
      </c>
      <c r="R212" s="108" t="s">
        <v>454</v>
      </c>
      <c r="S212" s="27" t="s">
        <v>38</v>
      </c>
      <c r="T212" s="31"/>
      <c r="U212" s="36" t="s">
        <v>269</v>
      </c>
      <c r="V212" s="36">
        <v>178</v>
      </c>
      <c r="W212" s="36" t="s">
        <v>634</v>
      </c>
    </row>
    <row r="213" spans="2:23" s="5" customFormat="1" x14ac:dyDescent="0.25">
      <c r="B213" s="26" t="s">
        <v>246</v>
      </c>
      <c r="C213" s="73">
        <v>1.6</v>
      </c>
      <c r="D213" s="77">
        <f t="shared" si="100"/>
        <v>0.32</v>
      </c>
      <c r="E213" s="82">
        <f t="shared" si="101"/>
        <v>0.62203007999999993</v>
      </c>
      <c r="F213" s="82">
        <f t="shared" si="102"/>
        <v>26.863955229577055</v>
      </c>
      <c r="G213" s="28">
        <v>8</v>
      </c>
      <c r="H213" s="84">
        <v>0</v>
      </c>
      <c r="I213" s="28">
        <v>10</v>
      </c>
      <c r="J213" s="30">
        <v>-2.6</v>
      </c>
      <c r="K213" s="41">
        <v>7</v>
      </c>
      <c r="L213" s="32" t="s">
        <v>2</v>
      </c>
      <c r="M213" s="32" t="s">
        <v>2</v>
      </c>
      <c r="N213" s="32" t="s">
        <v>51</v>
      </c>
      <c r="O213" s="32" t="s">
        <v>2</v>
      </c>
      <c r="P213" s="32" t="s">
        <v>2</v>
      </c>
      <c r="Q213" s="30" t="s">
        <v>30</v>
      </c>
      <c r="R213" s="108" t="s">
        <v>454</v>
      </c>
      <c r="S213" s="27" t="s">
        <v>38</v>
      </c>
      <c r="T213" s="31"/>
      <c r="U213" s="36" t="s">
        <v>269</v>
      </c>
      <c r="V213" s="36">
        <v>179</v>
      </c>
      <c r="W213" s="36" t="s">
        <v>636</v>
      </c>
    </row>
    <row r="214" spans="2:23" s="5" customFormat="1" x14ac:dyDescent="0.25">
      <c r="B214" s="26" t="s">
        <v>517</v>
      </c>
      <c r="C214" s="73">
        <v>2</v>
      </c>
      <c r="D214" s="77">
        <f t="shared" si="100"/>
        <v>0.4</v>
      </c>
      <c r="E214" s="82">
        <f t="shared" si="101"/>
        <v>0.77753760000000005</v>
      </c>
      <c r="F214" s="82">
        <f t="shared" si="102"/>
        <v>33.57994403697132</v>
      </c>
      <c r="G214" s="28">
        <v>8</v>
      </c>
      <c r="H214" s="84">
        <v>0</v>
      </c>
      <c r="I214" s="28">
        <v>10</v>
      </c>
      <c r="J214" s="30">
        <v>-2.6</v>
      </c>
      <c r="K214" s="41">
        <v>7</v>
      </c>
      <c r="L214" s="32" t="s">
        <v>2</v>
      </c>
      <c r="M214" s="32" t="s">
        <v>2</v>
      </c>
      <c r="N214" s="32" t="s">
        <v>51</v>
      </c>
      <c r="O214" s="32" t="s">
        <v>2</v>
      </c>
      <c r="P214" s="32" t="s">
        <v>2</v>
      </c>
      <c r="Q214" s="30" t="s">
        <v>30</v>
      </c>
      <c r="R214" s="108" t="s">
        <v>454</v>
      </c>
      <c r="S214" s="27" t="s">
        <v>38</v>
      </c>
      <c r="T214" s="31"/>
      <c r="U214" s="36" t="s">
        <v>269</v>
      </c>
      <c r="V214" s="36">
        <v>180</v>
      </c>
      <c r="W214" s="36" t="s">
        <v>635</v>
      </c>
    </row>
    <row r="215" spans="2:23" s="5" customFormat="1" x14ac:dyDescent="0.25">
      <c r="B215" s="26" t="s">
        <v>518</v>
      </c>
      <c r="C215" s="73">
        <v>0.8</v>
      </c>
      <c r="D215" s="77">
        <f t="shared" si="100"/>
        <v>0.16</v>
      </c>
      <c r="E215" s="82">
        <f t="shared" si="101"/>
        <v>0.31101503999999996</v>
      </c>
      <c r="F215" s="82">
        <f t="shared" si="102"/>
        <v>13.431977614788527</v>
      </c>
      <c r="G215" s="28">
        <v>8</v>
      </c>
      <c r="H215" s="84">
        <v>0</v>
      </c>
      <c r="I215" s="81">
        <v>20</v>
      </c>
      <c r="J215" s="30">
        <v>-2.6</v>
      </c>
      <c r="K215" s="41">
        <v>7</v>
      </c>
      <c r="L215" s="32" t="s">
        <v>2</v>
      </c>
      <c r="M215" s="32" t="s">
        <v>2</v>
      </c>
      <c r="N215" s="32" t="s">
        <v>51</v>
      </c>
      <c r="O215" s="32" t="s">
        <v>2</v>
      </c>
      <c r="P215" s="32" t="s">
        <v>2</v>
      </c>
      <c r="Q215" s="30" t="s">
        <v>30</v>
      </c>
      <c r="R215" s="108" t="s">
        <v>454</v>
      </c>
      <c r="S215" s="27" t="s">
        <v>38</v>
      </c>
      <c r="T215" s="31"/>
      <c r="U215" s="36" t="s">
        <v>269</v>
      </c>
      <c r="V215" s="36">
        <v>181</v>
      </c>
      <c r="W215" s="36" t="s">
        <v>637</v>
      </c>
    </row>
    <row r="216" spans="2:23" s="5" customFormat="1" x14ac:dyDescent="0.25">
      <c r="B216" s="26" t="s">
        <v>519</v>
      </c>
      <c r="C216" s="73">
        <v>1.6</v>
      </c>
      <c r="D216" s="77">
        <f t="shared" si="100"/>
        <v>0.32</v>
      </c>
      <c r="E216" s="82">
        <f t="shared" si="101"/>
        <v>0.62203007999999993</v>
      </c>
      <c r="F216" s="82">
        <f t="shared" si="102"/>
        <v>26.863955229577055</v>
      </c>
      <c r="G216" s="28">
        <v>8</v>
      </c>
      <c r="H216" s="84">
        <v>0</v>
      </c>
      <c r="I216" s="28">
        <v>20</v>
      </c>
      <c r="J216" s="30">
        <v>-2.6</v>
      </c>
      <c r="K216" s="41">
        <v>7</v>
      </c>
      <c r="L216" s="32" t="s">
        <v>2</v>
      </c>
      <c r="M216" s="32" t="s">
        <v>2</v>
      </c>
      <c r="N216" s="32" t="s">
        <v>51</v>
      </c>
      <c r="O216" s="32" t="s">
        <v>2</v>
      </c>
      <c r="P216" s="32" t="s">
        <v>2</v>
      </c>
      <c r="Q216" s="30" t="s">
        <v>30</v>
      </c>
      <c r="R216" s="108" t="s">
        <v>454</v>
      </c>
      <c r="S216" s="27" t="s">
        <v>38</v>
      </c>
      <c r="T216" s="31"/>
      <c r="U216" s="36" t="s">
        <v>269</v>
      </c>
      <c r="V216" s="36">
        <v>182</v>
      </c>
      <c r="W216" s="36" t="s">
        <v>638</v>
      </c>
    </row>
    <row r="217" spans="2:23" s="5" customFormat="1" x14ac:dyDescent="0.25">
      <c r="B217" s="26" t="s">
        <v>520</v>
      </c>
      <c r="C217" s="73">
        <v>2</v>
      </c>
      <c r="D217" s="77">
        <f t="shared" si="100"/>
        <v>0.4</v>
      </c>
      <c r="E217" s="82">
        <f t="shared" si="101"/>
        <v>0.77753760000000005</v>
      </c>
      <c r="F217" s="82">
        <f t="shared" si="102"/>
        <v>33.57994403697132</v>
      </c>
      <c r="G217" s="28">
        <v>8</v>
      </c>
      <c r="H217" s="84">
        <v>0</v>
      </c>
      <c r="I217" s="28">
        <v>20</v>
      </c>
      <c r="J217" s="30">
        <v>-2.6</v>
      </c>
      <c r="K217" s="41">
        <v>7</v>
      </c>
      <c r="L217" s="32" t="s">
        <v>2</v>
      </c>
      <c r="M217" s="32" t="s">
        <v>2</v>
      </c>
      <c r="N217" s="32" t="s">
        <v>51</v>
      </c>
      <c r="O217" s="32" t="s">
        <v>2</v>
      </c>
      <c r="P217" s="32" t="s">
        <v>2</v>
      </c>
      <c r="Q217" s="30" t="s">
        <v>30</v>
      </c>
      <c r="R217" s="108" t="s">
        <v>454</v>
      </c>
      <c r="S217" s="27" t="s">
        <v>38</v>
      </c>
      <c r="T217" s="31"/>
      <c r="U217" s="36" t="s">
        <v>269</v>
      </c>
      <c r="V217" s="36">
        <v>183</v>
      </c>
      <c r="W217" s="36" t="s">
        <v>639</v>
      </c>
    </row>
    <row r="218" spans="2:23" s="5" customFormat="1" x14ac:dyDescent="0.25">
      <c r="B218" s="26" t="s">
        <v>521</v>
      </c>
      <c r="C218" s="73">
        <v>0.8</v>
      </c>
      <c r="D218" s="77">
        <f t="shared" si="100"/>
        <v>0.16</v>
      </c>
      <c r="E218" s="82">
        <f t="shared" si="101"/>
        <v>0.31101503999999996</v>
      </c>
      <c r="F218" s="82">
        <f t="shared" si="102"/>
        <v>13.431977614788527</v>
      </c>
      <c r="G218" s="28">
        <v>8</v>
      </c>
      <c r="H218" s="84">
        <v>0</v>
      </c>
      <c r="I218" s="81">
        <v>30</v>
      </c>
      <c r="J218" s="30">
        <v>-2.6</v>
      </c>
      <c r="K218" s="41">
        <v>7</v>
      </c>
      <c r="L218" s="32" t="s">
        <v>2</v>
      </c>
      <c r="M218" s="32" t="s">
        <v>2</v>
      </c>
      <c r="N218" s="32" t="s">
        <v>51</v>
      </c>
      <c r="O218" s="32" t="s">
        <v>2</v>
      </c>
      <c r="P218" s="32" t="s">
        <v>2</v>
      </c>
      <c r="Q218" s="30" t="s">
        <v>30</v>
      </c>
      <c r="R218" s="108" t="s">
        <v>454</v>
      </c>
      <c r="S218" s="27" t="s">
        <v>38</v>
      </c>
      <c r="T218" s="31"/>
      <c r="U218" s="36" t="s">
        <v>269</v>
      </c>
      <c r="V218" s="36">
        <v>184</v>
      </c>
      <c r="W218" s="36" t="s">
        <v>692</v>
      </c>
    </row>
    <row r="219" spans="2:23" s="5" customFormat="1" x14ac:dyDescent="0.25">
      <c r="B219" s="26" t="s">
        <v>522</v>
      </c>
      <c r="C219" s="73">
        <v>1.6</v>
      </c>
      <c r="D219" s="77">
        <f t="shared" si="100"/>
        <v>0.32</v>
      </c>
      <c r="E219" s="82">
        <f t="shared" si="101"/>
        <v>0.62203007999999993</v>
      </c>
      <c r="F219" s="82">
        <f t="shared" si="102"/>
        <v>26.863955229577055</v>
      </c>
      <c r="G219" s="28">
        <v>8</v>
      </c>
      <c r="H219" s="84">
        <v>0</v>
      </c>
      <c r="I219" s="28">
        <v>30</v>
      </c>
      <c r="J219" s="30">
        <v>-2.6</v>
      </c>
      <c r="K219" s="41">
        <v>7</v>
      </c>
      <c r="L219" s="32" t="s">
        <v>2</v>
      </c>
      <c r="M219" s="32" t="s">
        <v>2</v>
      </c>
      <c r="N219" s="32" t="s">
        <v>51</v>
      </c>
      <c r="O219" s="32" t="s">
        <v>2</v>
      </c>
      <c r="P219" s="32" t="s">
        <v>2</v>
      </c>
      <c r="Q219" s="30" t="s">
        <v>30</v>
      </c>
      <c r="R219" s="108" t="s">
        <v>454</v>
      </c>
      <c r="S219" s="27" t="s">
        <v>38</v>
      </c>
      <c r="T219" s="31"/>
      <c r="U219" s="36" t="s">
        <v>269</v>
      </c>
      <c r="V219" s="36">
        <v>185</v>
      </c>
      <c r="W219" s="36" t="s">
        <v>640</v>
      </c>
    </row>
    <row r="220" spans="2:23" s="5" customFormat="1" x14ac:dyDescent="0.25">
      <c r="B220" s="26" t="s">
        <v>523</v>
      </c>
      <c r="C220" s="73">
        <v>2</v>
      </c>
      <c r="D220" s="77">
        <f t="shared" si="100"/>
        <v>0.4</v>
      </c>
      <c r="E220" s="82">
        <f t="shared" si="101"/>
        <v>0.77753760000000005</v>
      </c>
      <c r="F220" s="82">
        <f t="shared" si="102"/>
        <v>33.57994403697132</v>
      </c>
      <c r="G220" s="28">
        <v>8</v>
      </c>
      <c r="H220" s="84">
        <v>0</v>
      </c>
      <c r="I220" s="28">
        <v>30</v>
      </c>
      <c r="J220" s="30">
        <v>-2.6</v>
      </c>
      <c r="K220" s="41">
        <v>7</v>
      </c>
      <c r="L220" s="32" t="s">
        <v>2</v>
      </c>
      <c r="M220" s="32" t="s">
        <v>2</v>
      </c>
      <c r="N220" s="32" t="s">
        <v>51</v>
      </c>
      <c r="O220" s="32" t="s">
        <v>2</v>
      </c>
      <c r="P220" s="32" t="s">
        <v>2</v>
      </c>
      <c r="Q220" s="30" t="s">
        <v>30</v>
      </c>
      <c r="R220" s="108" t="s">
        <v>454</v>
      </c>
      <c r="S220" s="27" t="s">
        <v>38</v>
      </c>
      <c r="T220" s="31"/>
      <c r="U220" s="36" t="s">
        <v>269</v>
      </c>
      <c r="V220" s="36">
        <v>187</v>
      </c>
      <c r="W220" s="36" t="s">
        <v>645</v>
      </c>
    </row>
    <row r="221" spans="2:23" s="5" customFormat="1" x14ac:dyDescent="0.25">
      <c r="B221" s="26" t="s">
        <v>524</v>
      </c>
      <c r="C221" s="73">
        <v>0.8</v>
      </c>
      <c r="D221" s="77">
        <f t="shared" si="100"/>
        <v>0.16</v>
      </c>
      <c r="E221" s="82">
        <f t="shared" si="101"/>
        <v>0.31101503999999996</v>
      </c>
      <c r="F221" s="82">
        <f t="shared" si="102"/>
        <v>13.431977614788527</v>
      </c>
      <c r="G221" s="28">
        <v>8</v>
      </c>
      <c r="H221" s="85">
        <v>45</v>
      </c>
      <c r="I221" s="28">
        <v>30</v>
      </c>
      <c r="J221" s="30">
        <v>-2.6</v>
      </c>
      <c r="K221" s="41">
        <v>7</v>
      </c>
      <c r="L221" s="32" t="s">
        <v>2</v>
      </c>
      <c r="M221" s="32" t="s">
        <v>2</v>
      </c>
      <c r="N221" s="32" t="s">
        <v>51</v>
      </c>
      <c r="O221" s="32" t="s">
        <v>2</v>
      </c>
      <c r="P221" s="32" t="s">
        <v>2</v>
      </c>
      <c r="Q221" s="30" t="s">
        <v>30</v>
      </c>
      <c r="R221" s="108" t="s">
        <v>454</v>
      </c>
      <c r="S221" s="27" t="s">
        <v>39</v>
      </c>
      <c r="T221" s="31"/>
      <c r="U221" s="36" t="s">
        <v>323</v>
      </c>
      <c r="V221" s="36">
        <v>188</v>
      </c>
      <c r="W221" s="36" t="s">
        <v>641</v>
      </c>
    </row>
    <row r="222" spans="2:23" s="5" customFormat="1" x14ac:dyDescent="0.25">
      <c r="B222" s="26" t="s">
        <v>525</v>
      </c>
      <c r="C222" s="73">
        <v>1.6</v>
      </c>
      <c r="D222" s="77">
        <f t="shared" si="100"/>
        <v>0.32</v>
      </c>
      <c r="E222" s="82">
        <f t="shared" si="101"/>
        <v>0.62203007999999993</v>
      </c>
      <c r="F222" s="82">
        <f t="shared" si="102"/>
        <v>26.863955229577055</v>
      </c>
      <c r="G222" s="28">
        <v>8</v>
      </c>
      <c r="H222" s="84">
        <v>45</v>
      </c>
      <c r="I222" s="28">
        <v>30</v>
      </c>
      <c r="J222" s="30">
        <v>-2.6</v>
      </c>
      <c r="K222" s="41">
        <v>7</v>
      </c>
      <c r="L222" s="32" t="s">
        <v>2</v>
      </c>
      <c r="M222" s="32" t="s">
        <v>2</v>
      </c>
      <c r="N222" s="32" t="s">
        <v>51</v>
      </c>
      <c r="O222" s="32" t="s">
        <v>2</v>
      </c>
      <c r="P222" s="32" t="s">
        <v>2</v>
      </c>
      <c r="Q222" s="30" t="s">
        <v>30</v>
      </c>
      <c r="R222" s="108" t="s">
        <v>454</v>
      </c>
      <c r="S222" s="27" t="s">
        <v>39</v>
      </c>
      <c r="T222" s="31"/>
      <c r="U222" s="36" t="s">
        <v>269</v>
      </c>
      <c r="V222" s="36">
        <v>189</v>
      </c>
      <c r="W222" s="36" t="s">
        <v>642</v>
      </c>
    </row>
    <row r="223" spans="2:23" s="5" customFormat="1" x14ac:dyDescent="0.25">
      <c r="B223" s="26" t="s">
        <v>526</v>
      </c>
      <c r="C223" s="73">
        <v>2</v>
      </c>
      <c r="D223" s="77">
        <f t="shared" si="100"/>
        <v>0.4</v>
      </c>
      <c r="E223" s="82">
        <f t="shared" si="101"/>
        <v>0.77753760000000005</v>
      </c>
      <c r="F223" s="82">
        <f t="shared" si="102"/>
        <v>33.57994403697132</v>
      </c>
      <c r="G223" s="28">
        <v>8</v>
      </c>
      <c r="H223" s="84">
        <v>45</v>
      </c>
      <c r="I223" s="28">
        <v>30</v>
      </c>
      <c r="J223" s="30">
        <v>-2.6</v>
      </c>
      <c r="K223" s="41">
        <v>7</v>
      </c>
      <c r="L223" s="32" t="s">
        <v>2</v>
      </c>
      <c r="M223" s="32" t="s">
        <v>2</v>
      </c>
      <c r="N223" s="32" t="s">
        <v>51</v>
      </c>
      <c r="O223" s="32" t="s">
        <v>2</v>
      </c>
      <c r="P223" s="32" t="s">
        <v>2</v>
      </c>
      <c r="Q223" s="30" t="s">
        <v>30</v>
      </c>
      <c r="R223" s="108" t="s">
        <v>454</v>
      </c>
      <c r="S223" s="27" t="s">
        <v>39</v>
      </c>
      <c r="T223" s="31"/>
      <c r="U223" s="36" t="s">
        <v>269</v>
      </c>
      <c r="V223" s="36">
        <v>190</v>
      </c>
      <c r="W223" s="36" t="s">
        <v>643</v>
      </c>
    </row>
    <row r="224" spans="2:23" s="5" customFormat="1" x14ac:dyDescent="0.25">
      <c r="B224" s="26" t="s">
        <v>527</v>
      </c>
      <c r="C224" s="73">
        <v>0.8</v>
      </c>
      <c r="D224" s="77">
        <f t="shared" si="100"/>
        <v>0.16</v>
      </c>
      <c r="E224" s="82">
        <f t="shared" si="101"/>
        <v>0.31101503999999996</v>
      </c>
      <c r="F224" s="82">
        <f t="shared" si="102"/>
        <v>13.431977614788527</v>
      </c>
      <c r="G224" s="28">
        <v>8</v>
      </c>
      <c r="H224" s="85">
        <v>90</v>
      </c>
      <c r="I224" s="28">
        <v>30</v>
      </c>
      <c r="J224" s="30">
        <v>-2.6</v>
      </c>
      <c r="K224" s="41">
        <v>7</v>
      </c>
      <c r="L224" s="32" t="s">
        <v>2</v>
      </c>
      <c r="M224" s="32" t="s">
        <v>2</v>
      </c>
      <c r="N224" s="32" t="s">
        <v>51</v>
      </c>
      <c r="O224" s="32" t="s">
        <v>2</v>
      </c>
      <c r="P224" s="32" t="s">
        <v>2</v>
      </c>
      <c r="Q224" s="30" t="s">
        <v>30</v>
      </c>
      <c r="R224" s="108" t="s">
        <v>454</v>
      </c>
      <c r="S224" s="27" t="s">
        <v>39</v>
      </c>
      <c r="T224" s="31"/>
      <c r="U224" s="36" t="s">
        <v>269</v>
      </c>
      <c r="V224" s="36">
        <v>191</v>
      </c>
      <c r="W224" s="36" t="s">
        <v>644</v>
      </c>
    </row>
    <row r="225" spans="2:23" s="5" customFormat="1" x14ac:dyDescent="0.25">
      <c r="B225" s="26" t="s">
        <v>528</v>
      </c>
      <c r="C225" s="73">
        <v>1.6</v>
      </c>
      <c r="D225" s="77">
        <f t="shared" si="100"/>
        <v>0.32</v>
      </c>
      <c r="E225" s="82">
        <f t="shared" si="101"/>
        <v>0.62203007999999993</v>
      </c>
      <c r="F225" s="82">
        <f t="shared" si="102"/>
        <v>26.863955229577055</v>
      </c>
      <c r="G225" s="28">
        <v>8</v>
      </c>
      <c r="H225" s="84">
        <v>90</v>
      </c>
      <c r="I225" s="28">
        <v>30</v>
      </c>
      <c r="J225" s="30">
        <v>-2.6</v>
      </c>
      <c r="K225" s="41">
        <v>7</v>
      </c>
      <c r="L225" s="32" t="s">
        <v>2</v>
      </c>
      <c r="M225" s="32" t="s">
        <v>2</v>
      </c>
      <c r="N225" s="32" t="s">
        <v>51</v>
      </c>
      <c r="O225" s="32" t="s">
        <v>2</v>
      </c>
      <c r="P225" s="32" t="s">
        <v>2</v>
      </c>
      <c r="Q225" s="30" t="s">
        <v>30</v>
      </c>
      <c r="R225" s="108" t="s">
        <v>454</v>
      </c>
      <c r="S225" s="27" t="s">
        <v>39</v>
      </c>
      <c r="T225" s="31"/>
      <c r="U225" s="36" t="s">
        <v>269</v>
      </c>
      <c r="V225" s="36">
        <v>192</v>
      </c>
      <c r="W225" s="36" t="s">
        <v>646</v>
      </c>
    </row>
    <row r="226" spans="2:23" s="5" customFormat="1" x14ac:dyDescent="0.25">
      <c r="B226" s="26" t="s">
        <v>529</v>
      </c>
      <c r="C226" s="73">
        <v>2</v>
      </c>
      <c r="D226" s="77">
        <f t="shared" si="100"/>
        <v>0.4</v>
      </c>
      <c r="E226" s="82">
        <f t="shared" si="101"/>
        <v>0.77753760000000005</v>
      </c>
      <c r="F226" s="82">
        <f t="shared" si="102"/>
        <v>33.57994403697132</v>
      </c>
      <c r="G226" s="28">
        <v>8</v>
      </c>
      <c r="H226" s="84">
        <v>90</v>
      </c>
      <c r="I226" s="28">
        <v>30</v>
      </c>
      <c r="J226" s="30">
        <v>-2.6</v>
      </c>
      <c r="K226" s="41">
        <v>7</v>
      </c>
      <c r="L226" s="32" t="s">
        <v>2</v>
      </c>
      <c r="M226" s="32" t="s">
        <v>2</v>
      </c>
      <c r="N226" s="32" t="s">
        <v>51</v>
      </c>
      <c r="O226" s="32" t="s">
        <v>2</v>
      </c>
      <c r="P226" s="32" t="s">
        <v>2</v>
      </c>
      <c r="Q226" s="30" t="s">
        <v>30</v>
      </c>
      <c r="R226" s="108" t="s">
        <v>454</v>
      </c>
      <c r="S226" s="27" t="s">
        <v>39</v>
      </c>
      <c r="T226" s="31"/>
      <c r="U226" s="36" t="s">
        <v>269</v>
      </c>
      <c r="V226" s="36">
        <v>193</v>
      </c>
      <c r="W226" s="36" t="s">
        <v>647</v>
      </c>
    </row>
    <row r="227" spans="2:23" s="5" customFormat="1" ht="189.75" customHeight="1" x14ac:dyDescent="0.25">
      <c r="B227" s="26"/>
      <c r="C227" s="34"/>
      <c r="D227" s="28"/>
      <c r="E227" s="28"/>
      <c r="F227" s="28"/>
      <c r="G227" s="29"/>
      <c r="H227" s="32"/>
      <c r="I227" s="29"/>
      <c r="J227" s="30"/>
      <c r="K227" s="41"/>
      <c r="L227" s="32"/>
      <c r="M227" s="32"/>
      <c r="N227" s="32"/>
      <c r="O227" s="59"/>
      <c r="P227" s="32"/>
      <c r="Q227" s="30"/>
      <c r="R227" s="108" t="s">
        <v>454</v>
      </c>
      <c r="S227" s="16" t="s">
        <v>58</v>
      </c>
      <c r="T227" s="117" t="s">
        <v>631</v>
      </c>
      <c r="U227" s="36"/>
      <c r="V227" s="36"/>
      <c r="W227" s="36"/>
    </row>
    <row r="228" spans="2:23" s="5" customFormat="1" x14ac:dyDescent="0.25">
      <c r="B228" s="26" t="s">
        <v>292</v>
      </c>
      <c r="C228" s="73">
        <v>0</v>
      </c>
      <c r="D228" s="77">
        <f>C228/5</f>
        <v>0</v>
      </c>
      <c r="E228" s="82">
        <f>D228*1.943844</f>
        <v>0</v>
      </c>
      <c r="F228" s="82">
        <f>60*(G228*D228)/(PI()*1.82)</f>
        <v>0</v>
      </c>
      <c r="G228" s="28">
        <v>0</v>
      </c>
      <c r="H228" s="84">
        <v>0</v>
      </c>
      <c r="I228" s="28">
        <v>0</v>
      </c>
      <c r="J228" s="30">
        <v>-2.6</v>
      </c>
      <c r="K228" s="41">
        <v>7</v>
      </c>
      <c r="L228" s="32" t="s">
        <v>2</v>
      </c>
      <c r="M228" s="59" t="s">
        <v>2</v>
      </c>
      <c r="N228" s="32" t="s">
        <v>51</v>
      </c>
      <c r="O228" s="59" t="s">
        <v>2</v>
      </c>
      <c r="P228" s="32" t="s">
        <v>2</v>
      </c>
      <c r="Q228" s="30" t="s">
        <v>30</v>
      </c>
      <c r="R228" s="108" t="s">
        <v>454</v>
      </c>
      <c r="S228" s="37" t="s">
        <v>32</v>
      </c>
      <c r="T228" s="116" t="s">
        <v>633</v>
      </c>
      <c r="U228" s="36" t="s">
        <v>326</v>
      </c>
      <c r="V228" s="36">
        <v>195</v>
      </c>
      <c r="W228" s="36" t="s">
        <v>648</v>
      </c>
    </row>
    <row r="229" spans="2:23" s="5" customFormat="1" x14ac:dyDescent="0.25">
      <c r="B229" s="26" t="s">
        <v>293</v>
      </c>
      <c r="C229" s="73">
        <v>0.1</v>
      </c>
      <c r="D229" s="77">
        <f>C229/5</f>
        <v>0.02</v>
      </c>
      <c r="E229" s="82">
        <f>D229*1.943844</f>
        <v>3.8876879999999996E-2</v>
      </c>
      <c r="F229" s="82">
        <f>60*(G229*D229)/(PI()*1.82)</f>
        <v>1.6789972018485659</v>
      </c>
      <c r="G229" s="28">
        <v>8</v>
      </c>
      <c r="H229" s="84">
        <v>0</v>
      </c>
      <c r="I229" s="28">
        <v>0</v>
      </c>
      <c r="J229" s="30">
        <v>-2.6</v>
      </c>
      <c r="K229" s="41">
        <v>7</v>
      </c>
      <c r="L229" s="32" t="s">
        <v>2</v>
      </c>
      <c r="M229" s="59" t="s">
        <v>2</v>
      </c>
      <c r="N229" s="32" t="s">
        <v>51</v>
      </c>
      <c r="O229" s="59" t="s">
        <v>2</v>
      </c>
      <c r="P229" s="32" t="s">
        <v>2</v>
      </c>
      <c r="Q229" s="30" t="s">
        <v>30</v>
      </c>
      <c r="R229" s="108" t="s">
        <v>454</v>
      </c>
      <c r="S229" s="37" t="s">
        <v>32</v>
      </c>
      <c r="T229" s="31"/>
      <c r="U229" s="36" t="s">
        <v>326</v>
      </c>
      <c r="V229" s="36">
        <v>196</v>
      </c>
      <c r="W229" s="36" t="s">
        <v>650</v>
      </c>
    </row>
    <row r="230" spans="2:23" s="5" customFormat="1" x14ac:dyDescent="0.25">
      <c r="B230" s="26" t="s">
        <v>294</v>
      </c>
      <c r="C230" s="73">
        <v>0.2</v>
      </c>
      <c r="D230" s="77">
        <f t="shared" ref="D230:D248" si="103">C230/5</f>
        <v>0.04</v>
      </c>
      <c r="E230" s="82">
        <f t="shared" ref="E230:E248" si="104">D230*1.943844</f>
        <v>7.7753759999999991E-2</v>
      </c>
      <c r="F230" s="82">
        <f t="shared" ref="F230:F261" si="105">60*(G230*D230)/(PI()*1.82)</f>
        <v>3.3579944036971319</v>
      </c>
      <c r="G230" s="28">
        <v>8</v>
      </c>
      <c r="H230" s="84">
        <v>0</v>
      </c>
      <c r="I230" s="28">
        <v>0</v>
      </c>
      <c r="J230" s="30">
        <v>-2.6</v>
      </c>
      <c r="K230" s="41">
        <v>7</v>
      </c>
      <c r="L230" s="32" t="s">
        <v>2</v>
      </c>
      <c r="M230" s="59" t="s">
        <v>2</v>
      </c>
      <c r="N230" s="32" t="s">
        <v>51</v>
      </c>
      <c r="O230" s="59" t="s">
        <v>2</v>
      </c>
      <c r="P230" s="32" t="s">
        <v>2</v>
      </c>
      <c r="Q230" s="30" t="s">
        <v>30</v>
      </c>
      <c r="R230" s="108" t="s">
        <v>454</v>
      </c>
      <c r="S230" s="37" t="s">
        <v>32</v>
      </c>
      <c r="T230" s="31"/>
      <c r="U230" s="36" t="s">
        <v>269</v>
      </c>
      <c r="V230" s="36">
        <v>225</v>
      </c>
      <c r="W230" s="36" t="s">
        <v>662</v>
      </c>
    </row>
    <row r="231" spans="2:23" s="5" customFormat="1" x14ac:dyDescent="0.25">
      <c r="B231" s="26" t="s">
        <v>295</v>
      </c>
      <c r="C231" s="73">
        <v>0.3</v>
      </c>
      <c r="D231" s="77">
        <f t="shared" si="103"/>
        <v>0.06</v>
      </c>
      <c r="E231" s="82">
        <f t="shared" si="104"/>
        <v>0.11663063999999999</v>
      </c>
      <c r="F231" s="82">
        <f t="shared" si="105"/>
        <v>5.0369916055456976</v>
      </c>
      <c r="G231" s="28">
        <v>8</v>
      </c>
      <c r="H231" s="84">
        <v>0</v>
      </c>
      <c r="I231" s="28">
        <v>0</v>
      </c>
      <c r="J231" s="30">
        <v>-2.6</v>
      </c>
      <c r="K231" s="41">
        <v>7</v>
      </c>
      <c r="L231" s="32" t="s">
        <v>2</v>
      </c>
      <c r="M231" s="59" t="s">
        <v>2</v>
      </c>
      <c r="N231" s="32" t="s">
        <v>51</v>
      </c>
      <c r="O231" s="59" t="s">
        <v>2</v>
      </c>
      <c r="P231" s="32" t="s">
        <v>2</v>
      </c>
      <c r="Q231" s="30" t="s">
        <v>30</v>
      </c>
      <c r="R231" s="108" t="s">
        <v>454</v>
      </c>
      <c r="S231" s="37" t="s">
        <v>32</v>
      </c>
      <c r="T231" s="31"/>
      <c r="U231" s="36" t="s">
        <v>269</v>
      </c>
      <c r="V231" s="36">
        <v>199</v>
      </c>
      <c r="W231" s="36" t="s">
        <v>650</v>
      </c>
    </row>
    <row r="232" spans="2:23" s="5" customFormat="1" x14ac:dyDescent="0.25">
      <c r="B232" s="26" t="s">
        <v>296</v>
      </c>
      <c r="C232" s="73">
        <v>0.4</v>
      </c>
      <c r="D232" s="77">
        <f t="shared" si="103"/>
        <v>0.08</v>
      </c>
      <c r="E232" s="82">
        <f t="shared" si="104"/>
        <v>0.15550751999999998</v>
      </c>
      <c r="F232" s="82">
        <f t="shared" si="105"/>
        <v>6.7159888073942637</v>
      </c>
      <c r="G232" s="28">
        <v>8</v>
      </c>
      <c r="H232" s="84">
        <v>0</v>
      </c>
      <c r="I232" s="28">
        <v>0</v>
      </c>
      <c r="J232" s="30">
        <v>-2.6</v>
      </c>
      <c r="K232" s="41">
        <v>7</v>
      </c>
      <c r="L232" s="32" t="s">
        <v>2</v>
      </c>
      <c r="M232" s="59" t="s">
        <v>2</v>
      </c>
      <c r="N232" s="32" t="s">
        <v>51</v>
      </c>
      <c r="O232" s="59" t="s">
        <v>2</v>
      </c>
      <c r="P232" s="32" t="s">
        <v>2</v>
      </c>
      <c r="Q232" s="30" t="s">
        <v>30</v>
      </c>
      <c r="R232" s="108" t="s">
        <v>454</v>
      </c>
      <c r="S232" s="37" t="s">
        <v>32</v>
      </c>
      <c r="T232" s="31"/>
      <c r="U232" s="36" t="s">
        <v>269</v>
      </c>
      <c r="V232" s="36">
        <v>224</v>
      </c>
      <c r="W232" s="36" t="s">
        <v>662</v>
      </c>
    </row>
    <row r="233" spans="2:23" s="5" customFormat="1" x14ac:dyDescent="0.25">
      <c r="B233" s="26" t="s">
        <v>297</v>
      </c>
      <c r="C233" s="73">
        <v>0.5</v>
      </c>
      <c r="D233" s="77">
        <f t="shared" si="103"/>
        <v>0.1</v>
      </c>
      <c r="E233" s="82">
        <f t="shared" si="104"/>
        <v>0.19438440000000001</v>
      </c>
      <c r="F233" s="82">
        <f t="shared" si="105"/>
        <v>8.3949860092428299</v>
      </c>
      <c r="G233" s="28">
        <v>8</v>
      </c>
      <c r="H233" s="84">
        <v>0</v>
      </c>
      <c r="I233" s="28">
        <v>0</v>
      </c>
      <c r="J233" s="30">
        <v>-2.6</v>
      </c>
      <c r="K233" s="41">
        <v>7</v>
      </c>
      <c r="L233" s="32" t="s">
        <v>2</v>
      </c>
      <c r="M233" s="59" t="s">
        <v>2</v>
      </c>
      <c r="N233" s="32" t="s">
        <v>51</v>
      </c>
      <c r="O233" s="59" t="s">
        <v>2</v>
      </c>
      <c r="P233" s="32" t="s">
        <v>2</v>
      </c>
      <c r="Q233" s="30" t="s">
        <v>30</v>
      </c>
      <c r="R233" s="108" t="s">
        <v>454</v>
      </c>
      <c r="S233" s="37" t="s">
        <v>32</v>
      </c>
      <c r="T233" s="31"/>
      <c r="U233" s="36" t="s">
        <v>269</v>
      </c>
      <c r="V233" s="36">
        <v>223</v>
      </c>
      <c r="W233" s="36" t="s">
        <v>650</v>
      </c>
    </row>
    <row r="234" spans="2:23" s="5" customFormat="1" x14ac:dyDescent="0.25">
      <c r="B234" s="26" t="s">
        <v>298</v>
      </c>
      <c r="C234" s="73">
        <v>0.6</v>
      </c>
      <c r="D234" s="77">
        <f t="shared" si="103"/>
        <v>0.12</v>
      </c>
      <c r="E234" s="82">
        <f t="shared" si="104"/>
        <v>0.23326127999999999</v>
      </c>
      <c r="F234" s="82">
        <f t="shared" si="105"/>
        <v>10.073983211091395</v>
      </c>
      <c r="G234" s="28">
        <v>8</v>
      </c>
      <c r="H234" s="84">
        <v>0</v>
      </c>
      <c r="I234" s="28">
        <v>0</v>
      </c>
      <c r="J234" s="30">
        <v>-2.6</v>
      </c>
      <c r="K234" s="41">
        <v>7</v>
      </c>
      <c r="L234" s="32" t="s">
        <v>2</v>
      </c>
      <c r="M234" s="59" t="s">
        <v>2</v>
      </c>
      <c r="N234" s="32" t="s">
        <v>51</v>
      </c>
      <c r="O234" s="59" t="s">
        <v>2</v>
      </c>
      <c r="P234" s="32" t="s">
        <v>2</v>
      </c>
      <c r="Q234" s="30" t="s">
        <v>30</v>
      </c>
      <c r="R234" s="108" t="s">
        <v>454</v>
      </c>
      <c r="S234" s="37" t="s">
        <v>32</v>
      </c>
      <c r="T234" s="31"/>
      <c r="U234" s="36" t="s">
        <v>269</v>
      </c>
      <c r="V234" s="36">
        <v>202</v>
      </c>
      <c r="W234" s="36" t="s">
        <v>650</v>
      </c>
    </row>
    <row r="235" spans="2:23" s="5" customFormat="1" x14ac:dyDescent="0.25">
      <c r="B235" s="26" t="s">
        <v>299</v>
      </c>
      <c r="C235" s="73">
        <v>0.7</v>
      </c>
      <c r="D235" s="77">
        <f t="shared" si="103"/>
        <v>0.13999999999999999</v>
      </c>
      <c r="E235" s="82">
        <f t="shared" si="104"/>
        <v>0.27213815999999996</v>
      </c>
      <c r="F235" s="82">
        <f t="shared" si="105"/>
        <v>11.75298041293996</v>
      </c>
      <c r="G235" s="28">
        <v>8</v>
      </c>
      <c r="H235" s="84">
        <v>0</v>
      </c>
      <c r="I235" s="28">
        <v>0</v>
      </c>
      <c r="J235" s="30">
        <v>-2.6</v>
      </c>
      <c r="K235" s="41">
        <v>7</v>
      </c>
      <c r="L235" s="32" t="s">
        <v>2</v>
      </c>
      <c r="M235" s="59" t="s">
        <v>2</v>
      </c>
      <c r="N235" s="32" t="s">
        <v>51</v>
      </c>
      <c r="O235" s="59" t="s">
        <v>2</v>
      </c>
      <c r="P235" s="32" t="s">
        <v>2</v>
      </c>
      <c r="Q235" s="30" t="s">
        <v>30</v>
      </c>
      <c r="R235" s="108" t="s">
        <v>454</v>
      </c>
      <c r="S235" s="37" t="s">
        <v>32</v>
      </c>
      <c r="T235" s="31"/>
      <c r="U235" s="36" t="s">
        <v>269</v>
      </c>
      <c r="V235" s="36">
        <v>203</v>
      </c>
      <c r="W235" s="36" t="s">
        <v>650</v>
      </c>
    </row>
    <row r="236" spans="2:23" s="5" customFormat="1" x14ac:dyDescent="0.25">
      <c r="B236" s="26" t="s">
        <v>300</v>
      </c>
      <c r="C236" s="73">
        <v>0.8</v>
      </c>
      <c r="D236" s="77">
        <f t="shared" si="103"/>
        <v>0.16</v>
      </c>
      <c r="E236" s="82">
        <f t="shared" si="104"/>
        <v>0.31101503999999996</v>
      </c>
      <c r="F236" s="82">
        <f t="shared" si="105"/>
        <v>13.431977614788527</v>
      </c>
      <c r="G236" s="28">
        <v>8</v>
      </c>
      <c r="H236" s="84">
        <v>0</v>
      </c>
      <c r="I236" s="28">
        <v>0</v>
      </c>
      <c r="J236" s="30">
        <v>-2.6</v>
      </c>
      <c r="K236" s="41">
        <v>7</v>
      </c>
      <c r="L236" s="32" t="s">
        <v>2</v>
      </c>
      <c r="M236" s="59" t="s">
        <v>2</v>
      </c>
      <c r="N236" s="32" t="s">
        <v>51</v>
      </c>
      <c r="O236" s="59" t="s">
        <v>2</v>
      </c>
      <c r="P236" s="32" t="s">
        <v>2</v>
      </c>
      <c r="Q236" s="30" t="s">
        <v>30</v>
      </c>
      <c r="R236" s="108" t="s">
        <v>454</v>
      </c>
      <c r="S236" s="37" t="s">
        <v>32</v>
      </c>
      <c r="T236" s="31"/>
      <c r="U236" s="36" t="s">
        <v>269</v>
      </c>
      <c r="V236" s="36">
        <v>224</v>
      </c>
      <c r="W236" s="36" t="s">
        <v>662</v>
      </c>
    </row>
    <row r="237" spans="2:23" s="5" customFormat="1" x14ac:dyDescent="0.25">
      <c r="B237" s="26" t="s">
        <v>301</v>
      </c>
      <c r="C237" s="73">
        <v>0.9</v>
      </c>
      <c r="D237" s="77">
        <f t="shared" si="103"/>
        <v>0.18</v>
      </c>
      <c r="E237" s="82">
        <f t="shared" si="104"/>
        <v>0.34989191999999997</v>
      </c>
      <c r="F237" s="82">
        <f t="shared" si="105"/>
        <v>15.110974816637093</v>
      </c>
      <c r="G237" s="28">
        <v>8</v>
      </c>
      <c r="H237" s="84">
        <v>0</v>
      </c>
      <c r="I237" s="28">
        <v>0</v>
      </c>
      <c r="J237" s="30">
        <v>-2.6</v>
      </c>
      <c r="K237" s="41">
        <v>7</v>
      </c>
      <c r="L237" s="32" t="s">
        <v>2</v>
      </c>
      <c r="M237" s="59" t="s">
        <v>2</v>
      </c>
      <c r="N237" s="32" t="s">
        <v>51</v>
      </c>
      <c r="O237" s="59" t="s">
        <v>2</v>
      </c>
      <c r="P237" s="32" t="s">
        <v>2</v>
      </c>
      <c r="Q237" s="30" t="s">
        <v>30</v>
      </c>
      <c r="R237" s="108" t="s">
        <v>454</v>
      </c>
      <c r="S237" s="37" t="s">
        <v>32</v>
      </c>
      <c r="T237" s="31"/>
      <c r="U237" s="36" t="s">
        <v>269</v>
      </c>
      <c r="V237" s="36">
        <v>205</v>
      </c>
      <c r="W237" s="36" t="s">
        <v>650</v>
      </c>
    </row>
    <row r="238" spans="2:23" s="5" customFormat="1" x14ac:dyDescent="0.25">
      <c r="B238" s="26" t="s">
        <v>302</v>
      </c>
      <c r="C238" s="73">
        <v>1</v>
      </c>
      <c r="D238" s="77">
        <f t="shared" si="103"/>
        <v>0.2</v>
      </c>
      <c r="E238" s="82">
        <f t="shared" si="104"/>
        <v>0.38876880000000003</v>
      </c>
      <c r="F238" s="82">
        <f t="shared" si="105"/>
        <v>16.78997201848566</v>
      </c>
      <c r="G238" s="28">
        <v>8</v>
      </c>
      <c r="H238" s="84">
        <v>0</v>
      </c>
      <c r="I238" s="28">
        <v>0</v>
      </c>
      <c r="J238" s="30">
        <v>-2.6</v>
      </c>
      <c r="K238" s="41">
        <v>7</v>
      </c>
      <c r="L238" s="32" t="s">
        <v>2</v>
      </c>
      <c r="M238" s="59" t="s">
        <v>2</v>
      </c>
      <c r="N238" s="32" t="s">
        <v>51</v>
      </c>
      <c r="O238" s="59" t="s">
        <v>2</v>
      </c>
      <c r="P238" s="32" t="s">
        <v>2</v>
      </c>
      <c r="Q238" s="30" t="s">
        <v>30</v>
      </c>
      <c r="R238" s="108" t="s">
        <v>454</v>
      </c>
      <c r="S238" s="37" t="s">
        <v>32</v>
      </c>
      <c r="T238" s="31"/>
      <c r="U238" s="36" t="s">
        <v>269</v>
      </c>
      <c r="V238" s="36">
        <v>206</v>
      </c>
      <c r="W238" s="36" t="s">
        <v>650</v>
      </c>
    </row>
    <row r="239" spans="2:23" s="5" customFormat="1" x14ac:dyDescent="0.25">
      <c r="B239" s="26" t="s">
        <v>303</v>
      </c>
      <c r="C239" s="73">
        <v>1.1000000000000001</v>
      </c>
      <c r="D239" s="77">
        <f t="shared" si="103"/>
        <v>0.22000000000000003</v>
      </c>
      <c r="E239" s="82">
        <f t="shared" si="104"/>
        <v>0.42764568000000003</v>
      </c>
      <c r="F239" s="82">
        <f t="shared" si="105"/>
        <v>18.468969220334227</v>
      </c>
      <c r="G239" s="28">
        <v>8</v>
      </c>
      <c r="H239" s="84">
        <v>0</v>
      </c>
      <c r="I239" s="28">
        <v>0</v>
      </c>
      <c r="J239" s="30">
        <v>-2.6</v>
      </c>
      <c r="K239" s="41">
        <v>7</v>
      </c>
      <c r="L239" s="32" t="s">
        <v>2</v>
      </c>
      <c r="M239" s="59" t="s">
        <v>2</v>
      </c>
      <c r="N239" s="32" t="s">
        <v>51</v>
      </c>
      <c r="O239" s="59" t="s">
        <v>2</v>
      </c>
      <c r="P239" s="32" t="s">
        <v>2</v>
      </c>
      <c r="Q239" s="30" t="s">
        <v>30</v>
      </c>
      <c r="R239" s="108" t="s">
        <v>454</v>
      </c>
      <c r="S239" s="37" t="s">
        <v>32</v>
      </c>
      <c r="T239" s="31"/>
      <c r="U239" s="36" t="s">
        <v>269</v>
      </c>
      <c r="V239" s="36">
        <v>207</v>
      </c>
      <c r="W239" s="36" t="s">
        <v>650</v>
      </c>
    </row>
    <row r="240" spans="2:23" s="5" customFormat="1" x14ac:dyDescent="0.25">
      <c r="B240" s="26" t="s">
        <v>304</v>
      </c>
      <c r="C240" s="73">
        <v>1.2</v>
      </c>
      <c r="D240" s="77">
        <f t="shared" si="103"/>
        <v>0.24</v>
      </c>
      <c r="E240" s="82">
        <f t="shared" si="104"/>
        <v>0.46652255999999998</v>
      </c>
      <c r="F240" s="82">
        <f t="shared" si="105"/>
        <v>20.14796642218279</v>
      </c>
      <c r="G240" s="28">
        <v>8</v>
      </c>
      <c r="H240" s="84">
        <v>0</v>
      </c>
      <c r="I240" s="28">
        <v>0</v>
      </c>
      <c r="J240" s="30">
        <v>-2.6</v>
      </c>
      <c r="K240" s="41">
        <v>7</v>
      </c>
      <c r="L240" s="32" t="s">
        <v>2</v>
      </c>
      <c r="M240" s="59" t="s">
        <v>2</v>
      </c>
      <c r="N240" s="32" t="s">
        <v>51</v>
      </c>
      <c r="O240" s="59" t="s">
        <v>2</v>
      </c>
      <c r="P240" s="32" t="s">
        <v>2</v>
      </c>
      <c r="Q240" s="30" t="s">
        <v>30</v>
      </c>
      <c r="R240" s="108" t="s">
        <v>454</v>
      </c>
      <c r="S240" s="37" t="s">
        <v>32</v>
      </c>
      <c r="T240" s="31"/>
      <c r="U240" s="36" t="s">
        <v>269</v>
      </c>
      <c r="V240" s="36">
        <v>208</v>
      </c>
      <c r="W240" s="36" t="s">
        <v>651</v>
      </c>
    </row>
    <row r="241" spans="2:23" s="5" customFormat="1" x14ac:dyDescent="0.25">
      <c r="B241" s="26" t="s">
        <v>305</v>
      </c>
      <c r="C241" s="73">
        <v>1.3</v>
      </c>
      <c r="D241" s="77">
        <f t="shared" si="103"/>
        <v>0.26</v>
      </c>
      <c r="E241" s="82">
        <f t="shared" si="104"/>
        <v>0.50539944000000003</v>
      </c>
      <c r="F241" s="82">
        <f t="shared" si="105"/>
        <v>21.826963624031361</v>
      </c>
      <c r="G241" s="28">
        <v>8</v>
      </c>
      <c r="H241" s="84">
        <v>0</v>
      </c>
      <c r="I241" s="28">
        <v>0</v>
      </c>
      <c r="J241" s="30">
        <v>-2.6</v>
      </c>
      <c r="K241" s="41">
        <v>7</v>
      </c>
      <c r="L241" s="32" t="s">
        <v>2</v>
      </c>
      <c r="M241" s="59" t="s">
        <v>2</v>
      </c>
      <c r="N241" s="32" t="s">
        <v>51</v>
      </c>
      <c r="O241" s="59" t="s">
        <v>2</v>
      </c>
      <c r="P241" s="32" t="s">
        <v>2</v>
      </c>
      <c r="Q241" s="30" t="s">
        <v>30</v>
      </c>
      <c r="R241" s="108" t="s">
        <v>454</v>
      </c>
      <c r="S241" s="37" t="s">
        <v>32</v>
      </c>
      <c r="T241" s="31"/>
      <c r="U241" s="36" t="s">
        <v>269</v>
      </c>
      <c r="V241" s="36">
        <v>209</v>
      </c>
      <c r="W241" s="36" t="s">
        <v>651</v>
      </c>
    </row>
    <row r="242" spans="2:23" s="5" customFormat="1" x14ac:dyDescent="0.25">
      <c r="B242" s="26" t="s">
        <v>306</v>
      </c>
      <c r="C242" s="73">
        <v>1.4</v>
      </c>
      <c r="D242" s="77">
        <f t="shared" si="103"/>
        <v>0.27999999999999997</v>
      </c>
      <c r="E242" s="82">
        <f t="shared" si="104"/>
        <v>0.54427631999999992</v>
      </c>
      <c r="F242" s="82">
        <f t="shared" si="105"/>
        <v>23.505960825879921</v>
      </c>
      <c r="G242" s="28">
        <v>8</v>
      </c>
      <c r="H242" s="84">
        <v>0</v>
      </c>
      <c r="I242" s="28">
        <v>0</v>
      </c>
      <c r="J242" s="30">
        <v>-2.6</v>
      </c>
      <c r="K242" s="41">
        <v>7</v>
      </c>
      <c r="L242" s="32" t="s">
        <v>2</v>
      </c>
      <c r="M242" s="59" t="s">
        <v>2</v>
      </c>
      <c r="N242" s="32" t="s">
        <v>51</v>
      </c>
      <c r="O242" s="59" t="s">
        <v>2</v>
      </c>
      <c r="P242" s="32" t="s">
        <v>2</v>
      </c>
      <c r="Q242" s="30" t="s">
        <v>30</v>
      </c>
      <c r="R242" s="108" t="s">
        <v>454</v>
      </c>
      <c r="S242" s="37" t="s">
        <v>32</v>
      </c>
      <c r="T242" s="31"/>
      <c r="U242" s="36" t="s">
        <v>269</v>
      </c>
      <c r="V242" s="36">
        <v>210</v>
      </c>
      <c r="W242" s="36" t="s">
        <v>651</v>
      </c>
    </row>
    <row r="243" spans="2:23" s="5" customFormat="1" x14ac:dyDescent="0.25">
      <c r="B243" s="26" t="s">
        <v>307</v>
      </c>
      <c r="C243" s="73">
        <v>1.5</v>
      </c>
      <c r="D243" s="77">
        <f t="shared" si="103"/>
        <v>0.3</v>
      </c>
      <c r="E243" s="82">
        <f t="shared" si="104"/>
        <v>0.58315319999999993</v>
      </c>
      <c r="F243" s="82">
        <f t="shared" si="105"/>
        <v>25.184958027728491</v>
      </c>
      <c r="G243" s="28">
        <v>8</v>
      </c>
      <c r="H243" s="84">
        <v>0</v>
      </c>
      <c r="I243" s="28">
        <v>0</v>
      </c>
      <c r="J243" s="30">
        <v>-2.6</v>
      </c>
      <c r="K243" s="41">
        <v>7</v>
      </c>
      <c r="L243" s="32" t="s">
        <v>2</v>
      </c>
      <c r="M243" s="59" t="s">
        <v>2</v>
      </c>
      <c r="N243" s="32" t="s">
        <v>51</v>
      </c>
      <c r="O243" s="59" t="s">
        <v>2</v>
      </c>
      <c r="P243" s="32" t="s">
        <v>2</v>
      </c>
      <c r="Q243" s="30" t="s">
        <v>30</v>
      </c>
      <c r="R243" s="108" t="s">
        <v>454</v>
      </c>
      <c r="S243" s="37" t="s">
        <v>32</v>
      </c>
      <c r="T243" s="31"/>
      <c r="U243" s="36" t="s">
        <v>269</v>
      </c>
      <c r="V243" s="36">
        <v>211</v>
      </c>
      <c r="W243" s="36" t="s">
        <v>651</v>
      </c>
    </row>
    <row r="244" spans="2:23" s="5" customFormat="1" x14ac:dyDescent="0.25">
      <c r="B244" s="26" t="s">
        <v>308</v>
      </c>
      <c r="C244" s="73">
        <v>1.6</v>
      </c>
      <c r="D244" s="77">
        <f t="shared" si="103"/>
        <v>0.32</v>
      </c>
      <c r="E244" s="82">
        <f t="shared" si="104"/>
        <v>0.62203007999999993</v>
      </c>
      <c r="F244" s="82">
        <f t="shared" si="105"/>
        <v>26.863955229577055</v>
      </c>
      <c r="G244" s="28">
        <v>8</v>
      </c>
      <c r="H244" s="84">
        <v>0</v>
      </c>
      <c r="I244" s="28">
        <v>0</v>
      </c>
      <c r="J244" s="30">
        <v>-2.6</v>
      </c>
      <c r="K244" s="41">
        <v>7</v>
      </c>
      <c r="L244" s="32" t="s">
        <v>2</v>
      </c>
      <c r="M244" s="59" t="s">
        <v>2</v>
      </c>
      <c r="N244" s="32" t="s">
        <v>51</v>
      </c>
      <c r="O244" s="59" t="s">
        <v>2</v>
      </c>
      <c r="P244" s="32" t="s">
        <v>2</v>
      </c>
      <c r="Q244" s="30" t="s">
        <v>30</v>
      </c>
      <c r="R244" s="108" t="s">
        <v>454</v>
      </c>
      <c r="S244" s="37" t="s">
        <v>32</v>
      </c>
      <c r="T244" s="31"/>
      <c r="U244" s="36" t="s">
        <v>269</v>
      </c>
      <c r="V244" s="36">
        <v>212</v>
      </c>
      <c r="W244" s="36" t="s">
        <v>651</v>
      </c>
    </row>
    <row r="245" spans="2:23" s="5" customFormat="1" x14ac:dyDescent="0.25">
      <c r="B245" s="26" t="s">
        <v>309</v>
      </c>
      <c r="C245" s="73">
        <v>1.7</v>
      </c>
      <c r="D245" s="77">
        <f t="shared" si="103"/>
        <v>0.33999999999999997</v>
      </c>
      <c r="E245" s="82">
        <f t="shared" si="104"/>
        <v>0.66090695999999993</v>
      </c>
      <c r="F245" s="82">
        <f t="shared" si="105"/>
        <v>28.542952431425622</v>
      </c>
      <c r="G245" s="28">
        <v>8</v>
      </c>
      <c r="H245" s="84">
        <v>0</v>
      </c>
      <c r="I245" s="28">
        <v>0</v>
      </c>
      <c r="J245" s="30">
        <v>-2.6</v>
      </c>
      <c r="K245" s="41">
        <v>7</v>
      </c>
      <c r="L245" s="32" t="s">
        <v>2</v>
      </c>
      <c r="M245" s="59" t="s">
        <v>2</v>
      </c>
      <c r="N245" s="32" t="s">
        <v>51</v>
      </c>
      <c r="O245" s="59" t="s">
        <v>2</v>
      </c>
      <c r="P245" s="32" t="s">
        <v>2</v>
      </c>
      <c r="Q245" s="30" t="s">
        <v>30</v>
      </c>
      <c r="R245" s="108" t="s">
        <v>454</v>
      </c>
      <c r="S245" s="37" t="s">
        <v>32</v>
      </c>
      <c r="T245" s="31"/>
      <c r="U245" s="36" t="s">
        <v>269</v>
      </c>
      <c r="V245" s="36">
        <v>213</v>
      </c>
      <c r="W245" s="36" t="s">
        <v>651</v>
      </c>
    </row>
    <row r="246" spans="2:23" s="5" customFormat="1" x14ac:dyDescent="0.25">
      <c r="B246" s="26" t="s">
        <v>310</v>
      </c>
      <c r="C246" s="73">
        <v>1.8</v>
      </c>
      <c r="D246" s="77">
        <f t="shared" si="103"/>
        <v>0.36</v>
      </c>
      <c r="E246" s="82">
        <f t="shared" si="104"/>
        <v>0.69978383999999993</v>
      </c>
      <c r="F246" s="82">
        <f t="shared" si="105"/>
        <v>30.221949633274185</v>
      </c>
      <c r="G246" s="28">
        <v>8</v>
      </c>
      <c r="H246" s="84">
        <v>0</v>
      </c>
      <c r="I246" s="28">
        <v>0</v>
      </c>
      <c r="J246" s="30">
        <v>-2.6</v>
      </c>
      <c r="K246" s="41">
        <v>7</v>
      </c>
      <c r="L246" s="32" t="s">
        <v>2</v>
      </c>
      <c r="M246" s="59" t="s">
        <v>2</v>
      </c>
      <c r="N246" s="32" t="s">
        <v>51</v>
      </c>
      <c r="O246" s="59" t="s">
        <v>2</v>
      </c>
      <c r="P246" s="32" t="s">
        <v>2</v>
      </c>
      <c r="Q246" s="30" t="s">
        <v>30</v>
      </c>
      <c r="R246" s="108" t="s">
        <v>454</v>
      </c>
      <c r="S246" s="37" t="s">
        <v>32</v>
      </c>
      <c r="T246" s="31"/>
      <c r="U246" s="36" t="s">
        <v>269</v>
      </c>
      <c r="V246" s="36">
        <v>214</v>
      </c>
      <c r="W246" s="36" t="s">
        <v>651</v>
      </c>
    </row>
    <row r="247" spans="2:23" s="5" customFormat="1" x14ac:dyDescent="0.25">
      <c r="B247" s="26" t="s">
        <v>311</v>
      </c>
      <c r="C247" s="73">
        <v>1.9</v>
      </c>
      <c r="D247" s="77">
        <f t="shared" si="103"/>
        <v>0.38</v>
      </c>
      <c r="E247" s="82">
        <f t="shared" si="104"/>
        <v>0.73866071999999994</v>
      </c>
      <c r="F247" s="82">
        <f t="shared" si="105"/>
        <v>31.900946835122756</v>
      </c>
      <c r="G247" s="28">
        <v>8</v>
      </c>
      <c r="H247" s="84">
        <v>0</v>
      </c>
      <c r="I247" s="28">
        <v>0</v>
      </c>
      <c r="J247" s="30">
        <v>-2.6</v>
      </c>
      <c r="K247" s="41">
        <v>7</v>
      </c>
      <c r="L247" s="32" t="s">
        <v>2</v>
      </c>
      <c r="M247" s="59" t="s">
        <v>2</v>
      </c>
      <c r="N247" s="32" t="s">
        <v>51</v>
      </c>
      <c r="O247" s="59" t="s">
        <v>2</v>
      </c>
      <c r="P247" s="32" t="s">
        <v>2</v>
      </c>
      <c r="Q247" s="30" t="s">
        <v>30</v>
      </c>
      <c r="R247" s="108" t="s">
        <v>454</v>
      </c>
      <c r="S247" s="37" t="s">
        <v>32</v>
      </c>
      <c r="T247" s="31"/>
      <c r="U247" s="36" t="s">
        <v>269</v>
      </c>
      <c r="V247" s="36">
        <v>215</v>
      </c>
      <c r="W247" s="36" t="s">
        <v>657</v>
      </c>
    </row>
    <row r="248" spans="2:23" s="5" customFormat="1" x14ac:dyDescent="0.25">
      <c r="B248" s="26" t="s">
        <v>312</v>
      </c>
      <c r="C248" s="73">
        <v>2</v>
      </c>
      <c r="D248" s="77">
        <f t="shared" si="103"/>
        <v>0.4</v>
      </c>
      <c r="E248" s="82">
        <f t="shared" si="104"/>
        <v>0.77753760000000005</v>
      </c>
      <c r="F248" s="82">
        <f t="shared" si="105"/>
        <v>33.57994403697132</v>
      </c>
      <c r="G248" s="28">
        <v>8</v>
      </c>
      <c r="H248" s="84">
        <v>0</v>
      </c>
      <c r="I248" s="28">
        <v>0</v>
      </c>
      <c r="J248" s="30">
        <v>-2.6</v>
      </c>
      <c r="K248" s="41">
        <v>7</v>
      </c>
      <c r="L248" s="32" t="s">
        <v>2</v>
      </c>
      <c r="M248" s="59" t="s">
        <v>2</v>
      </c>
      <c r="N248" s="32" t="s">
        <v>51</v>
      </c>
      <c r="O248" s="59" t="s">
        <v>2</v>
      </c>
      <c r="P248" s="32" t="s">
        <v>2</v>
      </c>
      <c r="Q248" s="30" t="s">
        <v>30</v>
      </c>
      <c r="R248" s="108" t="s">
        <v>454</v>
      </c>
      <c r="S248" s="37" t="s">
        <v>32</v>
      </c>
      <c r="T248" s="31"/>
      <c r="U248" s="36" t="s">
        <v>269</v>
      </c>
      <c r="V248" s="36">
        <v>216</v>
      </c>
      <c r="W248" s="36" t="s">
        <v>658</v>
      </c>
    </row>
    <row r="249" spans="2:23" s="5" customFormat="1" x14ac:dyDescent="0.25">
      <c r="B249" s="26" t="s">
        <v>313</v>
      </c>
      <c r="C249" s="73">
        <v>2.1</v>
      </c>
      <c r="D249" s="77">
        <f>C249/5</f>
        <v>0.42000000000000004</v>
      </c>
      <c r="E249" s="82">
        <f>D249*1.943844</f>
        <v>0.81641448000000005</v>
      </c>
      <c r="F249" s="82">
        <f t="shared" si="105"/>
        <v>35.258941238819894</v>
      </c>
      <c r="G249" s="28">
        <v>8</v>
      </c>
      <c r="H249" s="84">
        <v>0</v>
      </c>
      <c r="I249" s="28">
        <v>0</v>
      </c>
      <c r="J249" s="30">
        <v>-2.6</v>
      </c>
      <c r="K249" s="41">
        <v>7</v>
      </c>
      <c r="L249" s="32" t="s">
        <v>2</v>
      </c>
      <c r="M249" s="59" t="s">
        <v>2</v>
      </c>
      <c r="N249" s="32" t="s">
        <v>51</v>
      </c>
      <c r="O249" s="59" t="s">
        <v>2</v>
      </c>
      <c r="P249" s="32" t="s">
        <v>2</v>
      </c>
      <c r="Q249" s="30" t="s">
        <v>30</v>
      </c>
      <c r="R249" s="108" t="s">
        <v>454</v>
      </c>
      <c r="S249" s="37" t="s">
        <v>32</v>
      </c>
      <c r="T249" s="31"/>
      <c r="U249" s="36" t="s">
        <v>269</v>
      </c>
      <c r="V249" s="36">
        <v>217</v>
      </c>
      <c r="W249" s="36" t="s">
        <v>659</v>
      </c>
    </row>
    <row r="250" spans="2:23" s="5" customFormat="1" x14ac:dyDescent="0.25">
      <c r="B250" s="26" t="s">
        <v>314</v>
      </c>
      <c r="C250" s="73">
        <v>2.2000000000000002</v>
      </c>
      <c r="D250" s="77">
        <f t="shared" ref="D250:D261" si="106">C250/5</f>
        <v>0.44000000000000006</v>
      </c>
      <c r="E250" s="82">
        <f t="shared" ref="E250:E261" si="107">D250*1.943844</f>
        <v>0.85529136000000006</v>
      </c>
      <c r="F250" s="82">
        <f t="shared" si="105"/>
        <v>36.937938440668454</v>
      </c>
      <c r="G250" s="28">
        <v>8</v>
      </c>
      <c r="H250" s="84">
        <v>0</v>
      </c>
      <c r="I250" s="28">
        <v>0</v>
      </c>
      <c r="J250" s="30">
        <v>-2.6</v>
      </c>
      <c r="K250" s="41">
        <v>7</v>
      </c>
      <c r="L250" s="32" t="s">
        <v>2</v>
      </c>
      <c r="M250" s="59" t="s">
        <v>2</v>
      </c>
      <c r="N250" s="32" t="s">
        <v>51</v>
      </c>
      <c r="O250" s="59" t="s">
        <v>2</v>
      </c>
      <c r="P250" s="32" t="s">
        <v>2</v>
      </c>
      <c r="Q250" s="30" t="s">
        <v>30</v>
      </c>
      <c r="R250" s="108" t="s">
        <v>454</v>
      </c>
      <c r="S250" s="37" t="s">
        <v>32</v>
      </c>
      <c r="T250" s="31"/>
      <c r="U250" s="36" t="s">
        <v>269</v>
      </c>
      <c r="V250" s="36">
        <v>218</v>
      </c>
      <c r="W250" s="36" t="s">
        <v>659</v>
      </c>
    </row>
    <row r="251" spans="2:23" s="5" customFormat="1" x14ac:dyDescent="0.25">
      <c r="B251" s="26"/>
      <c r="C251" s="73"/>
      <c r="D251" s="77"/>
      <c r="E251" s="82">
        <v>0.89</v>
      </c>
      <c r="F251" s="82"/>
      <c r="G251" s="28"/>
      <c r="H251" s="84"/>
      <c r="I251" s="28"/>
      <c r="J251" s="30"/>
      <c r="K251" s="41"/>
      <c r="L251" s="32"/>
      <c r="M251" s="59"/>
      <c r="N251" s="32"/>
      <c r="O251" s="59"/>
      <c r="P251" s="32"/>
      <c r="Q251" s="30"/>
      <c r="R251" s="108"/>
      <c r="S251" s="37"/>
      <c r="T251" s="31"/>
      <c r="U251" s="36"/>
      <c r="V251" s="36">
        <v>219</v>
      </c>
      <c r="W251" s="36" t="s">
        <v>660</v>
      </c>
    </row>
    <row r="252" spans="2:23" s="5" customFormat="1" x14ac:dyDescent="0.25">
      <c r="B252" s="26"/>
      <c r="C252" s="73"/>
      <c r="D252" s="77"/>
      <c r="E252" s="82">
        <v>0.93</v>
      </c>
      <c r="F252" s="82"/>
      <c r="G252" s="28"/>
      <c r="H252" s="84"/>
      <c r="I252" s="28"/>
      <c r="J252" s="30"/>
      <c r="K252" s="41"/>
      <c r="L252" s="32"/>
      <c r="M252" s="59"/>
      <c r="N252" s="32"/>
      <c r="O252" s="59"/>
      <c r="P252" s="32"/>
      <c r="Q252" s="30"/>
      <c r="R252" s="108"/>
      <c r="S252" s="37"/>
      <c r="T252" s="31"/>
      <c r="U252" s="36"/>
      <c r="V252" s="36">
        <v>220</v>
      </c>
      <c r="W252" s="36" t="s">
        <v>661</v>
      </c>
    </row>
    <row r="253" spans="2:23" s="5" customFormat="1" x14ac:dyDescent="0.25">
      <c r="B253" s="26" t="s">
        <v>315</v>
      </c>
      <c r="C253" s="73">
        <v>0.8</v>
      </c>
      <c r="D253" s="77">
        <f t="shared" si="106"/>
        <v>0.16</v>
      </c>
      <c r="E253" s="82">
        <f t="shared" si="107"/>
        <v>0.31101503999999996</v>
      </c>
      <c r="F253" s="82">
        <f t="shared" si="105"/>
        <v>13.431977614788527</v>
      </c>
      <c r="G253" s="28">
        <v>8</v>
      </c>
      <c r="H253" s="85">
        <v>90</v>
      </c>
      <c r="I253" s="28">
        <v>0</v>
      </c>
      <c r="J253" s="30">
        <v>-2.6</v>
      </c>
      <c r="K253" s="41">
        <v>7</v>
      </c>
      <c r="L253" s="32" t="s">
        <v>2</v>
      </c>
      <c r="M253" s="59" t="s">
        <v>2</v>
      </c>
      <c r="N253" s="32" t="s">
        <v>51</v>
      </c>
      <c r="O253" s="59" t="s">
        <v>2</v>
      </c>
      <c r="P253" s="32" t="s">
        <v>2</v>
      </c>
      <c r="Q253" s="30" t="s">
        <v>30</v>
      </c>
      <c r="R253" s="108" t="s">
        <v>454</v>
      </c>
      <c r="S253" s="27" t="s">
        <v>37</v>
      </c>
      <c r="T253" s="36" t="s">
        <v>36</v>
      </c>
      <c r="U253" s="36" t="s">
        <v>269</v>
      </c>
      <c r="V253" s="36">
        <v>226</v>
      </c>
      <c r="W253" s="36" t="s">
        <v>649</v>
      </c>
    </row>
    <row r="254" spans="2:23" s="5" customFormat="1" x14ac:dyDescent="0.25">
      <c r="B254" s="26" t="s">
        <v>534</v>
      </c>
      <c r="C254" s="73">
        <v>1.6</v>
      </c>
      <c r="D254" s="77">
        <f t="shared" si="106"/>
        <v>0.32</v>
      </c>
      <c r="E254" s="82">
        <f t="shared" si="107"/>
        <v>0.62203007999999993</v>
      </c>
      <c r="F254" s="82">
        <f t="shared" si="105"/>
        <v>26.863955229577055</v>
      </c>
      <c r="G254" s="28">
        <v>8</v>
      </c>
      <c r="H254" s="84">
        <v>90</v>
      </c>
      <c r="I254" s="28">
        <v>0</v>
      </c>
      <c r="J254" s="30">
        <v>-2.6</v>
      </c>
      <c r="K254" s="41">
        <v>7</v>
      </c>
      <c r="L254" s="32" t="s">
        <v>2</v>
      </c>
      <c r="M254" s="59" t="s">
        <v>2</v>
      </c>
      <c r="N254" s="32" t="s">
        <v>51</v>
      </c>
      <c r="O254" s="59" t="s">
        <v>2</v>
      </c>
      <c r="P254" s="32" t="s">
        <v>2</v>
      </c>
      <c r="Q254" s="30" t="s">
        <v>30</v>
      </c>
      <c r="R254" s="108" t="s">
        <v>454</v>
      </c>
      <c r="S254" s="27" t="s">
        <v>37</v>
      </c>
      <c r="T254" s="36" t="s">
        <v>36</v>
      </c>
      <c r="U254" s="36" t="s">
        <v>269</v>
      </c>
      <c r="V254" s="36">
        <v>227</v>
      </c>
      <c r="W254" s="36" t="s">
        <v>649</v>
      </c>
    </row>
    <row r="255" spans="2:23" s="5" customFormat="1" x14ac:dyDescent="0.25">
      <c r="B255" s="26" t="s">
        <v>535</v>
      </c>
      <c r="C255" s="73">
        <v>2</v>
      </c>
      <c r="D255" s="77">
        <f t="shared" si="106"/>
        <v>0.4</v>
      </c>
      <c r="E255" s="82">
        <f t="shared" si="107"/>
        <v>0.77753760000000005</v>
      </c>
      <c r="F255" s="82">
        <f t="shared" si="105"/>
        <v>33.57994403697132</v>
      </c>
      <c r="G255" s="28">
        <v>8</v>
      </c>
      <c r="H255" s="84">
        <v>90</v>
      </c>
      <c r="I255" s="28">
        <v>0</v>
      </c>
      <c r="J255" s="30">
        <v>-2.6</v>
      </c>
      <c r="K255" s="41">
        <v>7</v>
      </c>
      <c r="L255" s="32" t="s">
        <v>2</v>
      </c>
      <c r="M255" s="59" t="s">
        <v>2</v>
      </c>
      <c r="N255" s="32" t="s">
        <v>51</v>
      </c>
      <c r="O255" s="59" t="s">
        <v>2</v>
      </c>
      <c r="P255" s="32" t="s">
        <v>2</v>
      </c>
      <c r="Q255" s="30" t="s">
        <v>30</v>
      </c>
      <c r="R255" s="108" t="s">
        <v>454</v>
      </c>
      <c r="S255" s="27" t="s">
        <v>37</v>
      </c>
      <c r="T255" s="36" t="s">
        <v>36</v>
      </c>
      <c r="U255" s="36" t="s">
        <v>269</v>
      </c>
      <c r="V255" s="36">
        <v>228</v>
      </c>
      <c r="W255" s="36" t="s">
        <v>649</v>
      </c>
    </row>
    <row r="256" spans="2:23" s="5" customFormat="1" x14ac:dyDescent="0.25">
      <c r="B256" s="26" t="s">
        <v>536</v>
      </c>
      <c r="C256" s="73">
        <v>0.8</v>
      </c>
      <c r="D256" s="77">
        <f t="shared" si="106"/>
        <v>0.16</v>
      </c>
      <c r="E256" s="82">
        <f t="shared" si="107"/>
        <v>0.31101503999999996</v>
      </c>
      <c r="F256" s="82">
        <f t="shared" si="105"/>
        <v>13.431977614788527</v>
      </c>
      <c r="G256" s="28">
        <v>8</v>
      </c>
      <c r="H256" s="84">
        <v>0</v>
      </c>
      <c r="I256" s="28">
        <v>30</v>
      </c>
      <c r="J256" s="30">
        <v>-2.6</v>
      </c>
      <c r="K256" s="41">
        <v>7</v>
      </c>
      <c r="L256" s="32" t="s">
        <v>2</v>
      </c>
      <c r="M256" s="59" t="s">
        <v>2</v>
      </c>
      <c r="N256" s="32" t="s">
        <v>51</v>
      </c>
      <c r="O256" s="59" t="s">
        <v>2</v>
      </c>
      <c r="P256" s="32" t="s">
        <v>2</v>
      </c>
      <c r="Q256" s="30" t="s">
        <v>30</v>
      </c>
      <c r="R256" s="108" t="s">
        <v>454</v>
      </c>
      <c r="S256" s="27" t="s">
        <v>38</v>
      </c>
      <c r="T256" s="31"/>
      <c r="U256" s="36" t="s">
        <v>324</v>
      </c>
      <c r="V256" s="36">
        <v>229</v>
      </c>
      <c r="W256" s="36" t="s">
        <v>649</v>
      </c>
    </row>
    <row r="257" spans="2:23" s="5" customFormat="1" x14ac:dyDescent="0.25">
      <c r="B257" s="26" t="s">
        <v>537</v>
      </c>
      <c r="C257" s="73">
        <v>1.6</v>
      </c>
      <c r="D257" s="77">
        <f t="shared" si="106"/>
        <v>0.32</v>
      </c>
      <c r="E257" s="82">
        <f t="shared" si="107"/>
        <v>0.62203007999999993</v>
      </c>
      <c r="F257" s="82">
        <f t="shared" si="105"/>
        <v>26.863955229577055</v>
      </c>
      <c r="G257" s="28">
        <v>8</v>
      </c>
      <c r="H257" s="84">
        <v>0</v>
      </c>
      <c r="I257" s="28">
        <v>30</v>
      </c>
      <c r="J257" s="30">
        <v>-2.6</v>
      </c>
      <c r="K257" s="41">
        <v>7</v>
      </c>
      <c r="L257" s="32" t="s">
        <v>2</v>
      </c>
      <c r="M257" s="59" t="s">
        <v>2</v>
      </c>
      <c r="N257" s="32" t="s">
        <v>51</v>
      </c>
      <c r="O257" s="59" t="s">
        <v>2</v>
      </c>
      <c r="P257" s="32" t="s">
        <v>2</v>
      </c>
      <c r="Q257" s="30" t="s">
        <v>30</v>
      </c>
      <c r="R257" s="108" t="s">
        <v>454</v>
      </c>
      <c r="S257" s="27" t="s">
        <v>38</v>
      </c>
      <c r="T257" s="31"/>
      <c r="U257" s="36" t="s">
        <v>269</v>
      </c>
      <c r="V257" s="36">
        <v>230</v>
      </c>
      <c r="W257" s="36" t="s">
        <v>649</v>
      </c>
    </row>
    <row r="258" spans="2:23" s="5" customFormat="1" x14ac:dyDescent="0.25">
      <c r="B258" s="26" t="s">
        <v>538</v>
      </c>
      <c r="C258" s="73">
        <v>2</v>
      </c>
      <c r="D258" s="77">
        <f t="shared" si="106"/>
        <v>0.4</v>
      </c>
      <c r="E258" s="82">
        <f t="shared" si="107"/>
        <v>0.77753760000000005</v>
      </c>
      <c r="F258" s="82">
        <f t="shared" si="105"/>
        <v>33.57994403697132</v>
      </c>
      <c r="G258" s="28">
        <v>8</v>
      </c>
      <c r="H258" s="84">
        <v>0</v>
      </c>
      <c r="I258" s="28">
        <v>30</v>
      </c>
      <c r="J258" s="30">
        <v>-2.6</v>
      </c>
      <c r="K258" s="41">
        <v>7</v>
      </c>
      <c r="L258" s="32" t="s">
        <v>2</v>
      </c>
      <c r="M258" s="59" t="s">
        <v>2</v>
      </c>
      <c r="N258" s="32" t="s">
        <v>51</v>
      </c>
      <c r="O258" s="59" t="s">
        <v>2</v>
      </c>
      <c r="P258" s="32" t="s">
        <v>2</v>
      </c>
      <c r="Q258" s="30" t="s">
        <v>30</v>
      </c>
      <c r="R258" s="108" t="s">
        <v>454</v>
      </c>
      <c r="S258" s="27" t="s">
        <v>38</v>
      </c>
      <c r="T258" s="31"/>
      <c r="U258" s="36" t="s">
        <v>269</v>
      </c>
      <c r="V258" s="36">
        <v>231</v>
      </c>
      <c r="W258" s="36" t="s">
        <v>649</v>
      </c>
    </row>
    <row r="259" spans="2:23" s="5" customFormat="1" x14ac:dyDescent="0.25">
      <c r="B259" s="26" t="s">
        <v>539</v>
      </c>
      <c r="C259" s="73">
        <v>0.8</v>
      </c>
      <c r="D259" s="77">
        <f t="shared" si="106"/>
        <v>0.16</v>
      </c>
      <c r="E259" s="82">
        <f t="shared" si="107"/>
        <v>0.31101503999999996</v>
      </c>
      <c r="F259" s="82">
        <f t="shared" si="105"/>
        <v>13.431977614788527</v>
      </c>
      <c r="G259" s="28">
        <v>8</v>
      </c>
      <c r="H259" s="85">
        <v>90</v>
      </c>
      <c r="I259" s="28">
        <v>30</v>
      </c>
      <c r="J259" s="30">
        <v>-2.6</v>
      </c>
      <c r="K259" s="41">
        <v>7</v>
      </c>
      <c r="L259" s="32" t="s">
        <v>2</v>
      </c>
      <c r="M259" s="59" t="s">
        <v>2</v>
      </c>
      <c r="N259" s="32" t="s">
        <v>51</v>
      </c>
      <c r="O259" s="59" t="s">
        <v>2</v>
      </c>
      <c r="P259" s="32" t="s">
        <v>2</v>
      </c>
      <c r="Q259" s="30" t="s">
        <v>30</v>
      </c>
      <c r="R259" s="108" t="s">
        <v>454</v>
      </c>
      <c r="S259" s="27" t="s">
        <v>39</v>
      </c>
      <c r="T259" s="31"/>
      <c r="U259" s="36" t="s">
        <v>336</v>
      </c>
      <c r="V259" s="36">
        <v>232</v>
      </c>
      <c r="W259" s="36" t="s">
        <v>649</v>
      </c>
    </row>
    <row r="260" spans="2:23" s="5" customFormat="1" x14ac:dyDescent="0.25">
      <c r="B260" s="26" t="s">
        <v>540</v>
      </c>
      <c r="C260" s="73">
        <v>1.6</v>
      </c>
      <c r="D260" s="77">
        <f t="shared" si="106"/>
        <v>0.32</v>
      </c>
      <c r="E260" s="82">
        <f t="shared" si="107"/>
        <v>0.62203007999999993</v>
      </c>
      <c r="F260" s="82">
        <f t="shared" si="105"/>
        <v>26.863955229577055</v>
      </c>
      <c r="G260" s="28">
        <v>8</v>
      </c>
      <c r="H260" s="84">
        <v>90</v>
      </c>
      <c r="I260" s="28">
        <v>30</v>
      </c>
      <c r="J260" s="30">
        <v>-2.6</v>
      </c>
      <c r="K260" s="41">
        <v>7</v>
      </c>
      <c r="L260" s="32" t="s">
        <v>2</v>
      </c>
      <c r="M260" s="59" t="s">
        <v>2</v>
      </c>
      <c r="N260" s="32" t="s">
        <v>51</v>
      </c>
      <c r="O260" s="59" t="s">
        <v>2</v>
      </c>
      <c r="P260" s="32" t="s">
        <v>2</v>
      </c>
      <c r="Q260" s="30" t="s">
        <v>30</v>
      </c>
      <c r="R260" s="108" t="s">
        <v>454</v>
      </c>
      <c r="S260" s="27" t="s">
        <v>39</v>
      </c>
      <c r="T260" s="31"/>
      <c r="U260" s="36" t="s">
        <v>269</v>
      </c>
      <c r="V260" s="36">
        <v>233</v>
      </c>
      <c r="W260" s="36" t="s">
        <v>649</v>
      </c>
    </row>
    <row r="261" spans="2:23" s="5" customFormat="1" x14ac:dyDescent="0.25">
      <c r="B261" s="26" t="s">
        <v>541</v>
      </c>
      <c r="C261" s="73">
        <v>2</v>
      </c>
      <c r="D261" s="77">
        <f t="shared" si="106"/>
        <v>0.4</v>
      </c>
      <c r="E261" s="82">
        <f t="shared" si="107"/>
        <v>0.77753760000000005</v>
      </c>
      <c r="F261" s="82">
        <f t="shared" si="105"/>
        <v>33.57994403697132</v>
      </c>
      <c r="G261" s="28">
        <v>8</v>
      </c>
      <c r="H261" s="84">
        <v>90</v>
      </c>
      <c r="I261" s="28">
        <v>30</v>
      </c>
      <c r="J261" s="30">
        <v>-2.6</v>
      </c>
      <c r="K261" s="41">
        <v>7</v>
      </c>
      <c r="L261" s="32" t="s">
        <v>2</v>
      </c>
      <c r="M261" s="59" t="s">
        <v>2</v>
      </c>
      <c r="N261" s="32" t="s">
        <v>51</v>
      </c>
      <c r="O261" s="59" t="s">
        <v>2</v>
      </c>
      <c r="P261" s="32" t="s">
        <v>2</v>
      </c>
      <c r="Q261" s="30" t="s">
        <v>30</v>
      </c>
      <c r="R261" s="108" t="s">
        <v>454</v>
      </c>
      <c r="S261" s="27" t="s">
        <v>39</v>
      </c>
      <c r="T261" s="31"/>
      <c r="U261" s="36" t="s">
        <v>269</v>
      </c>
      <c r="V261" s="36">
        <v>234</v>
      </c>
      <c r="W261" s="36" t="s">
        <v>649</v>
      </c>
    </row>
    <row r="262" spans="2:23" s="5" customFormat="1" ht="60" x14ac:dyDescent="0.25">
      <c r="B262" s="26"/>
      <c r="C262" s="34"/>
      <c r="D262" s="28"/>
      <c r="E262" s="28"/>
      <c r="F262" s="28"/>
      <c r="G262" s="29"/>
      <c r="H262" s="32"/>
      <c r="I262" s="29"/>
      <c r="J262" s="30"/>
      <c r="K262" s="41"/>
      <c r="L262" s="32"/>
      <c r="M262" s="32"/>
      <c r="N262" s="32"/>
      <c r="O262" s="59"/>
      <c r="P262" s="32"/>
      <c r="Q262" s="30"/>
      <c r="R262" s="108" t="s">
        <v>454</v>
      </c>
      <c r="S262" s="16" t="s">
        <v>629</v>
      </c>
      <c r="T262" s="114" t="s">
        <v>630</v>
      </c>
      <c r="U262" s="36"/>
      <c r="V262" s="36"/>
      <c r="W262" s="36"/>
    </row>
    <row r="263" spans="2:23" s="5" customFormat="1" x14ac:dyDescent="0.25">
      <c r="B263" s="39"/>
      <c r="C263" s="92"/>
      <c r="D263" s="39"/>
      <c r="E263" s="39"/>
      <c r="F263" s="39"/>
      <c r="G263" s="29"/>
      <c r="H263" s="32"/>
      <c r="I263" s="29"/>
      <c r="J263" s="30"/>
      <c r="K263" s="41"/>
      <c r="L263" s="32"/>
      <c r="M263" s="32"/>
      <c r="N263" s="32"/>
      <c r="O263" s="32"/>
      <c r="P263" s="32"/>
      <c r="Q263" s="30"/>
      <c r="R263" s="105" t="s">
        <v>455</v>
      </c>
      <c r="S263" s="37" t="s">
        <v>666</v>
      </c>
      <c r="T263" s="38"/>
      <c r="U263" s="36"/>
      <c r="V263" s="36"/>
      <c r="W263" s="36"/>
    </row>
    <row r="264" spans="2:23" s="5" customFormat="1" x14ac:dyDescent="0.25">
      <c r="B264" s="39"/>
      <c r="C264" s="92"/>
      <c r="D264" s="39"/>
      <c r="E264" s="39"/>
      <c r="F264" s="39"/>
      <c r="G264" s="29" t="s">
        <v>687</v>
      </c>
      <c r="H264" s="32"/>
      <c r="I264" s="29"/>
      <c r="J264" s="30"/>
      <c r="K264" s="41"/>
      <c r="L264" s="32"/>
      <c r="M264" s="32"/>
      <c r="N264" s="32"/>
      <c r="O264" s="32"/>
      <c r="P264" s="32"/>
      <c r="Q264" s="30"/>
      <c r="R264" s="108" t="s">
        <v>456</v>
      </c>
      <c r="S264" s="74" t="s">
        <v>42</v>
      </c>
      <c r="T264" s="38" t="s">
        <v>507</v>
      </c>
      <c r="U264" s="36"/>
      <c r="V264" s="36"/>
      <c r="W264" s="36"/>
    </row>
    <row r="265" spans="2:23" s="5" customFormat="1" x14ac:dyDescent="0.25">
      <c r="B265" s="26" t="s">
        <v>668</v>
      </c>
      <c r="C265" s="73">
        <v>1.6</v>
      </c>
      <c r="D265" s="77">
        <f t="shared" ref="D265:D281" si="108">C265/5</f>
        <v>0.32</v>
      </c>
      <c r="E265" s="78">
        <f t="shared" ref="E265:E281" si="109">D265*1.943844</f>
        <v>0.62203007999999993</v>
      </c>
      <c r="F265" s="82">
        <f t="shared" ref="F265:F281" si="110">60*(G265*D265)/(PI()*1.82)</f>
        <v>26.863955229577055</v>
      </c>
      <c r="G265" s="81">
        <v>8</v>
      </c>
      <c r="H265" s="89">
        <v>0</v>
      </c>
      <c r="I265" s="89">
        <v>0</v>
      </c>
      <c r="J265" s="30">
        <v>-2.6</v>
      </c>
      <c r="K265" s="84">
        <v>7</v>
      </c>
      <c r="L265" s="40" t="s">
        <v>2</v>
      </c>
      <c r="M265" s="32" t="s">
        <v>5</v>
      </c>
      <c r="N265" s="32" t="s">
        <v>51</v>
      </c>
      <c r="O265" s="32" t="s">
        <v>2</v>
      </c>
      <c r="P265" s="32" t="s">
        <v>2</v>
      </c>
      <c r="Q265" s="30" t="s">
        <v>30</v>
      </c>
      <c r="R265" s="108" t="s">
        <v>456</v>
      </c>
      <c r="S265" s="37" t="s">
        <v>670</v>
      </c>
      <c r="T265" s="115" t="s">
        <v>632</v>
      </c>
      <c r="U265" s="36" t="s">
        <v>330</v>
      </c>
      <c r="V265" s="36"/>
      <c r="W265" s="36"/>
    </row>
    <row r="266" spans="2:23" s="5" customFormat="1" x14ac:dyDescent="0.25">
      <c r="B266" s="26" t="s">
        <v>669</v>
      </c>
      <c r="C266" s="73">
        <v>1.6</v>
      </c>
      <c r="D266" s="77">
        <f t="shared" ref="D266" si="111">C266/5</f>
        <v>0.32</v>
      </c>
      <c r="E266" s="78">
        <f t="shared" ref="E266" si="112">D266*1.943844</f>
        <v>0.62203007999999993</v>
      </c>
      <c r="F266" s="82">
        <f t="shared" ref="F266" si="113">60*(G266*D266)/(PI()*1.82)</f>
        <v>30.221949633274185</v>
      </c>
      <c r="G266" s="81">
        <v>9</v>
      </c>
      <c r="H266" s="89">
        <v>0</v>
      </c>
      <c r="I266" s="89">
        <v>0</v>
      </c>
      <c r="J266" s="30">
        <v>-2.6</v>
      </c>
      <c r="K266" s="84">
        <v>7</v>
      </c>
      <c r="L266" s="40" t="s">
        <v>2</v>
      </c>
      <c r="M266" s="32" t="s">
        <v>5</v>
      </c>
      <c r="N266" s="32" t="s">
        <v>51</v>
      </c>
      <c r="O266" s="32" t="s">
        <v>2</v>
      </c>
      <c r="P266" s="32" t="s">
        <v>2</v>
      </c>
      <c r="Q266" s="30" t="s">
        <v>30</v>
      </c>
      <c r="R266" s="108" t="s">
        <v>456</v>
      </c>
      <c r="S266" s="37" t="s">
        <v>671</v>
      </c>
      <c r="T266" s="115" t="s">
        <v>632</v>
      </c>
      <c r="U266" s="36" t="s">
        <v>330</v>
      </c>
      <c r="V266" s="36"/>
      <c r="W266" s="36"/>
    </row>
    <row r="267" spans="2:23" s="5" customFormat="1" x14ac:dyDescent="0.25">
      <c r="B267" s="26" t="s">
        <v>672</v>
      </c>
      <c r="C267" s="73">
        <v>1.6</v>
      </c>
      <c r="D267" s="77">
        <f t="shared" si="108"/>
        <v>0.32</v>
      </c>
      <c r="E267" s="78">
        <f t="shared" si="109"/>
        <v>0.62203007999999993</v>
      </c>
      <c r="F267" s="82">
        <f t="shared" si="110"/>
        <v>30.221949633274185</v>
      </c>
      <c r="G267" s="81">
        <v>9</v>
      </c>
      <c r="H267" s="89">
        <v>0</v>
      </c>
      <c r="I267" s="89">
        <v>0</v>
      </c>
      <c r="J267" s="30">
        <v>-2.6</v>
      </c>
      <c r="K267" s="84">
        <v>7</v>
      </c>
      <c r="L267" s="40" t="s">
        <v>2</v>
      </c>
      <c r="M267" s="32" t="s">
        <v>5</v>
      </c>
      <c r="N267" s="32" t="s">
        <v>51</v>
      </c>
      <c r="O267" s="32" t="s">
        <v>2</v>
      </c>
      <c r="P267" s="32" t="s">
        <v>2</v>
      </c>
      <c r="Q267" s="30" t="s">
        <v>30</v>
      </c>
      <c r="R267" s="108" t="s">
        <v>456</v>
      </c>
      <c r="S267" s="37" t="s">
        <v>670</v>
      </c>
      <c r="T267" s="115" t="s">
        <v>632</v>
      </c>
      <c r="U267" s="36" t="s">
        <v>269</v>
      </c>
      <c r="V267" s="36"/>
      <c r="W267" s="36"/>
    </row>
    <row r="268" spans="2:23" s="5" customFormat="1" x14ac:dyDescent="0.25">
      <c r="B268" s="26" t="s">
        <v>673</v>
      </c>
      <c r="C268" s="73">
        <v>1.6</v>
      </c>
      <c r="D268" s="77">
        <f t="shared" ref="D268" si="114">C268/5</f>
        <v>0.32</v>
      </c>
      <c r="E268" s="78">
        <f t="shared" ref="E268" si="115">D268*1.943844</f>
        <v>0.62203007999999993</v>
      </c>
      <c r="F268" s="82">
        <f t="shared" ref="F268" si="116">60*(G268*D268)/(PI()*1.82)</f>
        <v>33.57994403697132</v>
      </c>
      <c r="G268" s="81">
        <v>10</v>
      </c>
      <c r="H268" s="89">
        <v>0</v>
      </c>
      <c r="I268" s="89">
        <v>0</v>
      </c>
      <c r="J268" s="30">
        <v>-2.6</v>
      </c>
      <c r="K268" s="84">
        <v>7</v>
      </c>
      <c r="L268" s="40" t="s">
        <v>2</v>
      </c>
      <c r="M268" s="32" t="s">
        <v>5</v>
      </c>
      <c r="N268" s="32" t="s">
        <v>51</v>
      </c>
      <c r="O268" s="32" t="s">
        <v>2</v>
      </c>
      <c r="P268" s="32" t="s">
        <v>2</v>
      </c>
      <c r="Q268" s="30" t="s">
        <v>30</v>
      </c>
      <c r="R268" s="108" t="s">
        <v>456</v>
      </c>
      <c r="S268" s="37" t="s">
        <v>671</v>
      </c>
      <c r="T268" s="115" t="s">
        <v>632</v>
      </c>
      <c r="U268" s="36" t="s">
        <v>269</v>
      </c>
      <c r="V268" s="36"/>
      <c r="W268" s="36"/>
    </row>
    <row r="269" spans="2:23" s="5" customFormat="1" x14ac:dyDescent="0.25">
      <c r="B269" s="26" t="s">
        <v>674</v>
      </c>
      <c r="C269" s="73">
        <v>1.6</v>
      </c>
      <c r="D269" s="77">
        <f t="shared" si="108"/>
        <v>0.32</v>
      </c>
      <c r="E269" s="78">
        <f t="shared" si="109"/>
        <v>0.62203007999999993</v>
      </c>
      <c r="F269" s="82">
        <f t="shared" si="110"/>
        <v>33.57994403697132</v>
      </c>
      <c r="G269" s="81">
        <v>10</v>
      </c>
      <c r="H269" s="89">
        <v>0</v>
      </c>
      <c r="I269" s="89">
        <v>0</v>
      </c>
      <c r="J269" s="30">
        <v>-2.6</v>
      </c>
      <c r="K269" s="84">
        <v>7</v>
      </c>
      <c r="L269" s="40" t="s">
        <v>2</v>
      </c>
      <c r="M269" s="32" t="s">
        <v>5</v>
      </c>
      <c r="N269" s="32" t="s">
        <v>51</v>
      </c>
      <c r="O269" s="32" t="s">
        <v>2</v>
      </c>
      <c r="P269" s="32" t="s">
        <v>2</v>
      </c>
      <c r="Q269" s="30" t="s">
        <v>30</v>
      </c>
      <c r="R269" s="108" t="s">
        <v>456</v>
      </c>
      <c r="S269" s="37" t="s">
        <v>670</v>
      </c>
      <c r="T269" s="115" t="s">
        <v>632</v>
      </c>
      <c r="U269" s="36" t="s">
        <v>269</v>
      </c>
      <c r="V269" s="36"/>
      <c r="W269" s="36" t="s">
        <v>690</v>
      </c>
    </row>
    <row r="270" spans="2:23" s="5" customFormat="1" x14ac:dyDescent="0.25">
      <c r="B270" s="26" t="s">
        <v>675</v>
      </c>
      <c r="C270" s="73">
        <v>1.6</v>
      </c>
      <c r="D270" s="77">
        <f t="shared" ref="D270" si="117">C270/5</f>
        <v>0.32</v>
      </c>
      <c r="E270" s="78">
        <f t="shared" ref="E270" si="118">D270*1.943844</f>
        <v>0.62203007999999993</v>
      </c>
      <c r="F270" s="82">
        <f t="shared" ref="F270" si="119">60*(G270*D270)/(PI()*1.82)</f>
        <v>36.937938440668454</v>
      </c>
      <c r="G270" s="81">
        <v>11</v>
      </c>
      <c r="H270" s="89">
        <v>0</v>
      </c>
      <c r="I270" s="89">
        <v>0</v>
      </c>
      <c r="J270" s="30">
        <v>-2.6</v>
      </c>
      <c r="K270" s="84">
        <v>7</v>
      </c>
      <c r="L270" s="40" t="s">
        <v>2</v>
      </c>
      <c r="M270" s="32" t="s">
        <v>5</v>
      </c>
      <c r="N270" s="32" t="s">
        <v>51</v>
      </c>
      <c r="O270" s="32" t="s">
        <v>2</v>
      </c>
      <c r="P270" s="32" t="s">
        <v>2</v>
      </c>
      <c r="Q270" s="30" t="s">
        <v>30</v>
      </c>
      <c r="R270" s="108" t="s">
        <v>456</v>
      </c>
      <c r="S270" s="37" t="s">
        <v>671</v>
      </c>
      <c r="T270" s="115" t="s">
        <v>632</v>
      </c>
      <c r="U270" s="36" t="s">
        <v>269</v>
      </c>
      <c r="V270" s="36"/>
      <c r="W270" s="36"/>
    </row>
    <row r="271" spans="2:23" s="5" customFormat="1" x14ac:dyDescent="0.25">
      <c r="B271" s="26" t="s">
        <v>676</v>
      </c>
      <c r="C271" s="73">
        <v>1.6</v>
      </c>
      <c r="D271" s="77">
        <f t="shared" si="108"/>
        <v>0.32</v>
      </c>
      <c r="E271" s="78">
        <f t="shared" si="109"/>
        <v>0.62203007999999993</v>
      </c>
      <c r="F271" s="82">
        <f t="shared" si="110"/>
        <v>36.937938440668454</v>
      </c>
      <c r="G271" s="81">
        <v>11</v>
      </c>
      <c r="H271" s="89">
        <v>0</v>
      </c>
      <c r="I271" s="89">
        <v>0</v>
      </c>
      <c r="J271" s="30">
        <v>-2.6</v>
      </c>
      <c r="K271" s="84">
        <v>7</v>
      </c>
      <c r="L271" s="40" t="s">
        <v>2</v>
      </c>
      <c r="M271" s="32" t="s">
        <v>5</v>
      </c>
      <c r="N271" s="32" t="s">
        <v>51</v>
      </c>
      <c r="O271" s="32" t="s">
        <v>2</v>
      </c>
      <c r="P271" s="32" t="s">
        <v>2</v>
      </c>
      <c r="Q271" s="30" t="s">
        <v>30</v>
      </c>
      <c r="R271" s="108" t="s">
        <v>456</v>
      </c>
      <c r="S271" s="37" t="s">
        <v>670</v>
      </c>
      <c r="T271" s="115" t="s">
        <v>632</v>
      </c>
      <c r="U271" s="36" t="s">
        <v>269</v>
      </c>
      <c r="V271" s="36"/>
      <c r="W271" s="36"/>
    </row>
    <row r="272" spans="2:23" s="5" customFormat="1" x14ac:dyDescent="0.25">
      <c r="B272" s="26" t="s">
        <v>677</v>
      </c>
      <c r="C272" s="73">
        <v>1.6</v>
      </c>
      <c r="D272" s="77">
        <f t="shared" ref="D272" si="120">C272/5</f>
        <v>0.32</v>
      </c>
      <c r="E272" s="78">
        <f t="shared" ref="E272" si="121">D272*1.943844</f>
        <v>0.62203007999999993</v>
      </c>
      <c r="F272" s="82">
        <f t="shared" ref="F272" si="122">60*(G272*D272)/(PI()*1.82)</f>
        <v>40.295932844365581</v>
      </c>
      <c r="G272" s="81">
        <v>12</v>
      </c>
      <c r="H272" s="89">
        <v>0</v>
      </c>
      <c r="I272" s="89">
        <v>0</v>
      </c>
      <c r="J272" s="30">
        <v>-2.6</v>
      </c>
      <c r="K272" s="84">
        <v>7</v>
      </c>
      <c r="L272" s="40" t="s">
        <v>2</v>
      </c>
      <c r="M272" s="32" t="s">
        <v>5</v>
      </c>
      <c r="N272" s="32" t="s">
        <v>51</v>
      </c>
      <c r="O272" s="32" t="s">
        <v>2</v>
      </c>
      <c r="P272" s="32" t="s">
        <v>2</v>
      </c>
      <c r="Q272" s="30" t="s">
        <v>30</v>
      </c>
      <c r="R272" s="108" t="s">
        <v>456</v>
      </c>
      <c r="S272" s="37" t="s">
        <v>671</v>
      </c>
      <c r="T272" s="115" t="s">
        <v>632</v>
      </c>
      <c r="U272" s="36" t="s">
        <v>269</v>
      </c>
      <c r="V272" s="36"/>
      <c r="W272" s="36" t="s">
        <v>689</v>
      </c>
    </row>
    <row r="273" spans="2:23" s="5" customFormat="1" x14ac:dyDescent="0.25">
      <c r="B273" s="26" t="s">
        <v>678</v>
      </c>
      <c r="C273" s="73">
        <v>1.6</v>
      </c>
      <c r="D273" s="77">
        <f t="shared" si="108"/>
        <v>0.32</v>
      </c>
      <c r="E273" s="78">
        <f t="shared" si="109"/>
        <v>0.62203007999999993</v>
      </c>
      <c r="F273" s="82">
        <f t="shared" si="110"/>
        <v>40.295932844365581</v>
      </c>
      <c r="G273" s="81">
        <v>12</v>
      </c>
      <c r="H273" s="89">
        <v>0</v>
      </c>
      <c r="I273" s="89">
        <v>0</v>
      </c>
      <c r="J273" s="30">
        <v>-2.6</v>
      </c>
      <c r="K273" s="84">
        <v>7</v>
      </c>
      <c r="L273" s="40" t="s">
        <v>2</v>
      </c>
      <c r="M273" s="32" t="s">
        <v>5</v>
      </c>
      <c r="N273" s="32" t="s">
        <v>51</v>
      </c>
      <c r="O273" s="32" t="s">
        <v>2</v>
      </c>
      <c r="P273" s="32" t="s">
        <v>2</v>
      </c>
      <c r="Q273" s="30" t="s">
        <v>30</v>
      </c>
      <c r="R273" s="108" t="s">
        <v>456</v>
      </c>
      <c r="S273" s="37" t="s">
        <v>670</v>
      </c>
      <c r="T273" s="115" t="s">
        <v>632</v>
      </c>
      <c r="U273" s="36" t="s">
        <v>269</v>
      </c>
      <c r="V273" s="36"/>
      <c r="W273" s="36"/>
    </row>
    <row r="274" spans="2:23" s="5" customFormat="1" x14ac:dyDescent="0.25">
      <c r="B274" s="26" t="s">
        <v>679</v>
      </c>
      <c r="C274" s="73">
        <v>1.6</v>
      </c>
      <c r="D274" s="77">
        <f t="shared" ref="D274" si="123">C274/5</f>
        <v>0.32</v>
      </c>
      <c r="E274" s="78">
        <f t="shared" ref="E274" si="124">D274*1.943844</f>
        <v>0.62203007999999993</v>
      </c>
      <c r="F274" s="82">
        <f t="shared" ref="F274" si="125">60*(G274*D274)/(PI()*1.82)</f>
        <v>43.653927248062722</v>
      </c>
      <c r="G274" s="81">
        <v>13</v>
      </c>
      <c r="H274" s="89">
        <v>0</v>
      </c>
      <c r="I274" s="89">
        <v>0</v>
      </c>
      <c r="J274" s="30">
        <v>-2.6</v>
      </c>
      <c r="K274" s="84">
        <v>7</v>
      </c>
      <c r="L274" s="40" t="s">
        <v>2</v>
      </c>
      <c r="M274" s="32" t="s">
        <v>5</v>
      </c>
      <c r="N274" s="32" t="s">
        <v>51</v>
      </c>
      <c r="O274" s="32" t="s">
        <v>2</v>
      </c>
      <c r="P274" s="32" t="s">
        <v>2</v>
      </c>
      <c r="Q274" s="30" t="s">
        <v>30</v>
      </c>
      <c r="R274" s="108" t="s">
        <v>456</v>
      </c>
      <c r="S274" s="37" t="s">
        <v>671</v>
      </c>
      <c r="T274" s="115" t="s">
        <v>632</v>
      </c>
      <c r="U274" s="36" t="s">
        <v>269</v>
      </c>
      <c r="V274" s="36"/>
      <c r="W274" s="36"/>
    </row>
    <row r="275" spans="2:23" s="5" customFormat="1" x14ac:dyDescent="0.25">
      <c r="B275" s="26" t="s">
        <v>680</v>
      </c>
      <c r="C275" s="73">
        <v>1.6</v>
      </c>
      <c r="D275" s="77">
        <f t="shared" si="108"/>
        <v>0.32</v>
      </c>
      <c r="E275" s="78">
        <f t="shared" si="109"/>
        <v>0.62203007999999993</v>
      </c>
      <c r="F275" s="82">
        <f t="shared" si="110"/>
        <v>43.653927248062722</v>
      </c>
      <c r="G275" s="81">
        <v>13</v>
      </c>
      <c r="H275" s="89">
        <v>0</v>
      </c>
      <c r="I275" s="89">
        <v>0</v>
      </c>
      <c r="J275" s="30">
        <v>-2.6</v>
      </c>
      <c r="K275" s="84">
        <v>7</v>
      </c>
      <c r="L275" s="40" t="s">
        <v>2</v>
      </c>
      <c r="M275" s="32" t="s">
        <v>5</v>
      </c>
      <c r="N275" s="32" t="s">
        <v>51</v>
      </c>
      <c r="O275" s="32" t="s">
        <v>2</v>
      </c>
      <c r="P275" s="32" t="s">
        <v>2</v>
      </c>
      <c r="Q275" s="30" t="s">
        <v>30</v>
      </c>
      <c r="R275" s="108" t="s">
        <v>456</v>
      </c>
      <c r="S275" s="37" t="s">
        <v>670</v>
      </c>
      <c r="T275" s="115" t="s">
        <v>632</v>
      </c>
      <c r="U275" s="36" t="s">
        <v>269</v>
      </c>
      <c r="V275" s="36"/>
      <c r="W275" s="36"/>
    </row>
    <row r="276" spans="2:23" s="5" customFormat="1" x14ac:dyDescent="0.25">
      <c r="B276" s="26" t="s">
        <v>681</v>
      </c>
      <c r="C276" s="73">
        <v>1.6</v>
      </c>
      <c r="D276" s="77">
        <f t="shared" ref="D276" si="126">C276/5</f>
        <v>0.32</v>
      </c>
      <c r="E276" s="78">
        <f t="shared" ref="E276" si="127">D276*1.943844</f>
        <v>0.62203007999999993</v>
      </c>
      <c r="F276" s="82">
        <f t="shared" ref="F276" si="128">60*(G276*D276)/(PI()*1.82)</f>
        <v>47.011921651759856</v>
      </c>
      <c r="G276" s="81">
        <v>14</v>
      </c>
      <c r="H276" s="89">
        <v>0</v>
      </c>
      <c r="I276" s="89">
        <v>0</v>
      </c>
      <c r="J276" s="30">
        <v>-2.6</v>
      </c>
      <c r="K276" s="84">
        <v>7</v>
      </c>
      <c r="L276" s="40" t="s">
        <v>2</v>
      </c>
      <c r="M276" s="32" t="s">
        <v>5</v>
      </c>
      <c r="N276" s="32" t="s">
        <v>51</v>
      </c>
      <c r="O276" s="32" t="s">
        <v>2</v>
      </c>
      <c r="P276" s="32" t="s">
        <v>2</v>
      </c>
      <c r="Q276" s="30" t="s">
        <v>30</v>
      </c>
      <c r="R276" s="108" t="s">
        <v>456</v>
      </c>
      <c r="S276" s="37" t="s">
        <v>671</v>
      </c>
      <c r="T276" s="115" t="s">
        <v>632</v>
      </c>
      <c r="U276" s="36" t="s">
        <v>269</v>
      </c>
      <c r="V276" s="36"/>
      <c r="W276" s="36"/>
    </row>
    <row r="277" spans="2:23" s="5" customFormat="1" x14ac:dyDescent="0.25">
      <c r="B277" s="26" t="s">
        <v>682</v>
      </c>
      <c r="C277" s="73">
        <v>1.6</v>
      </c>
      <c r="D277" s="77">
        <f t="shared" si="108"/>
        <v>0.32</v>
      </c>
      <c r="E277" s="78">
        <f t="shared" si="109"/>
        <v>0.62203007999999993</v>
      </c>
      <c r="F277" s="82">
        <f t="shared" si="110"/>
        <v>47.011921651759856</v>
      </c>
      <c r="G277" s="81">
        <v>14</v>
      </c>
      <c r="H277" s="89">
        <v>0</v>
      </c>
      <c r="I277" s="89">
        <v>0</v>
      </c>
      <c r="J277" s="30">
        <v>-2.6</v>
      </c>
      <c r="K277" s="84">
        <v>7</v>
      </c>
      <c r="L277" s="40" t="s">
        <v>2</v>
      </c>
      <c r="M277" s="32" t="s">
        <v>5</v>
      </c>
      <c r="N277" s="32" t="s">
        <v>51</v>
      </c>
      <c r="O277" s="32" t="s">
        <v>2</v>
      </c>
      <c r="P277" s="32" t="s">
        <v>2</v>
      </c>
      <c r="Q277" s="30" t="s">
        <v>30</v>
      </c>
      <c r="R277" s="108" t="s">
        <v>456</v>
      </c>
      <c r="S277" s="37" t="s">
        <v>670</v>
      </c>
      <c r="T277" s="115" t="s">
        <v>632</v>
      </c>
      <c r="U277" s="36" t="s">
        <v>269</v>
      </c>
      <c r="V277" s="36"/>
      <c r="W277" s="36"/>
    </row>
    <row r="278" spans="2:23" s="5" customFormat="1" x14ac:dyDescent="0.25">
      <c r="B278" s="26" t="s">
        <v>683</v>
      </c>
      <c r="C278" s="73">
        <v>1.6</v>
      </c>
      <c r="D278" s="77">
        <f t="shared" ref="D278" si="129">C278/5</f>
        <v>0.32</v>
      </c>
      <c r="E278" s="78">
        <f t="shared" ref="E278" si="130">D278*1.943844</f>
        <v>0.62203007999999993</v>
      </c>
      <c r="F278" s="82">
        <f t="shared" ref="F278" si="131">60*(G278*D278)/(PI()*1.82)</f>
        <v>50.369916055456983</v>
      </c>
      <c r="G278" s="81">
        <v>15</v>
      </c>
      <c r="H278" s="89">
        <v>0</v>
      </c>
      <c r="I278" s="89">
        <v>0</v>
      </c>
      <c r="J278" s="30">
        <v>-2.6</v>
      </c>
      <c r="K278" s="84">
        <v>7</v>
      </c>
      <c r="L278" s="40" t="s">
        <v>2</v>
      </c>
      <c r="M278" s="32" t="s">
        <v>5</v>
      </c>
      <c r="N278" s="32" t="s">
        <v>51</v>
      </c>
      <c r="O278" s="32" t="s">
        <v>2</v>
      </c>
      <c r="P278" s="32" t="s">
        <v>2</v>
      </c>
      <c r="Q278" s="30" t="s">
        <v>30</v>
      </c>
      <c r="R278" s="108" t="s">
        <v>456</v>
      </c>
      <c r="S278" s="37" t="s">
        <v>671</v>
      </c>
      <c r="T278" s="115" t="s">
        <v>632</v>
      </c>
      <c r="U278" s="36" t="s">
        <v>269</v>
      </c>
      <c r="V278" s="36"/>
      <c r="W278" s="36"/>
    </row>
    <row r="279" spans="2:23" s="5" customFormat="1" x14ac:dyDescent="0.25">
      <c r="B279" s="26" t="s">
        <v>684</v>
      </c>
      <c r="C279" s="73">
        <v>1.6</v>
      </c>
      <c r="D279" s="77">
        <f t="shared" si="108"/>
        <v>0.32</v>
      </c>
      <c r="E279" s="78">
        <f t="shared" si="109"/>
        <v>0.62203007999999993</v>
      </c>
      <c r="F279" s="82">
        <f t="shared" si="110"/>
        <v>50.369916055456983</v>
      </c>
      <c r="G279" s="81">
        <v>15</v>
      </c>
      <c r="H279" s="89">
        <v>0</v>
      </c>
      <c r="I279" s="89">
        <v>0</v>
      </c>
      <c r="J279" s="30">
        <v>-2.6</v>
      </c>
      <c r="K279" s="84">
        <v>7</v>
      </c>
      <c r="L279" s="40" t="s">
        <v>2</v>
      </c>
      <c r="M279" s="32" t="s">
        <v>5</v>
      </c>
      <c r="N279" s="32" t="s">
        <v>51</v>
      </c>
      <c r="O279" s="32" t="s">
        <v>2</v>
      </c>
      <c r="P279" s="32" t="s">
        <v>2</v>
      </c>
      <c r="Q279" s="30" t="s">
        <v>30</v>
      </c>
      <c r="R279" s="108" t="s">
        <v>456</v>
      </c>
      <c r="S279" s="37" t="s">
        <v>670</v>
      </c>
      <c r="T279" s="115" t="s">
        <v>632</v>
      </c>
      <c r="U279" s="36" t="s">
        <v>269</v>
      </c>
      <c r="V279" s="36"/>
      <c r="W279" s="36" t="s">
        <v>691</v>
      </c>
    </row>
    <row r="280" spans="2:23" s="5" customFormat="1" x14ac:dyDescent="0.25">
      <c r="B280" s="26" t="s">
        <v>685</v>
      </c>
      <c r="C280" s="73">
        <v>1.6</v>
      </c>
      <c r="D280" s="77">
        <f t="shared" ref="D280" si="132">C280/5</f>
        <v>0.32</v>
      </c>
      <c r="E280" s="78">
        <f t="shared" ref="E280" si="133">D280*1.943844</f>
        <v>0.62203007999999993</v>
      </c>
      <c r="F280" s="82">
        <f t="shared" ref="F280" si="134">60*(G280*D280)/(PI()*1.82)</f>
        <v>53.72791045915411</v>
      </c>
      <c r="G280" s="81">
        <v>16</v>
      </c>
      <c r="H280" s="89">
        <v>0</v>
      </c>
      <c r="I280" s="89">
        <v>0</v>
      </c>
      <c r="J280" s="30">
        <v>-2.6</v>
      </c>
      <c r="K280" s="84">
        <v>7</v>
      </c>
      <c r="L280" s="40" t="s">
        <v>2</v>
      </c>
      <c r="M280" s="32" t="s">
        <v>5</v>
      </c>
      <c r="N280" s="32" t="s">
        <v>51</v>
      </c>
      <c r="O280" s="32" t="s">
        <v>2</v>
      </c>
      <c r="P280" s="32" t="s">
        <v>2</v>
      </c>
      <c r="Q280" s="30" t="s">
        <v>30</v>
      </c>
      <c r="R280" s="108" t="s">
        <v>456</v>
      </c>
      <c r="S280" s="37" t="s">
        <v>671</v>
      </c>
      <c r="T280" s="115" t="s">
        <v>632</v>
      </c>
      <c r="U280" s="36" t="s">
        <v>269</v>
      </c>
      <c r="V280" s="36"/>
      <c r="W280" s="36"/>
    </row>
    <row r="281" spans="2:23" s="5" customFormat="1" x14ac:dyDescent="0.25">
      <c r="B281" s="26" t="s">
        <v>686</v>
      </c>
      <c r="C281" s="73">
        <v>1.6</v>
      </c>
      <c r="D281" s="77">
        <f t="shared" si="108"/>
        <v>0.32</v>
      </c>
      <c r="E281" s="78">
        <f t="shared" si="109"/>
        <v>0.62203007999999993</v>
      </c>
      <c r="F281" s="82">
        <f t="shared" si="110"/>
        <v>53.72791045915411</v>
      </c>
      <c r="G281" s="81">
        <v>16</v>
      </c>
      <c r="H281" s="89">
        <v>0</v>
      </c>
      <c r="I281" s="89">
        <v>0</v>
      </c>
      <c r="J281" s="30">
        <v>-2.6</v>
      </c>
      <c r="K281" s="84">
        <v>7</v>
      </c>
      <c r="L281" s="40" t="s">
        <v>2</v>
      </c>
      <c r="M281" s="32" t="s">
        <v>5</v>
      </c>
      <c r="N281" s="32" t="s">
        <v>51</v>
      </c>
      <c r="O281" s="32" t="s">
        <v>2</v>
      </c>
      <c r="P281" s="32" t="s">
        <v>2</v>
      </c>
      <c r="Q281" s="30" t="s">
        <v>30</v>
      </c>
      <c r="R281" s="108" t="s">
        <v>456</v>
      </c>
      <c r="S281" s="37" t="s">
        <v>670</v>
      </c>
      <c r="T281" s="115" t="s">
        <v>632</v>
      </c>
      <c r="U281" s="36" t="s">
        <v>269</v>
      </c>
      <c r="V281" s="36"/>
      <c r="W281" s="36"/>
    </row>
    <row r="282" spans="2:23" s="9" customFormat="1" x14ac:dyDescent="0.25">
      <c r="B282" s="15"/>
      <c r="C282" s="15"/>
      <c r="D282" s="15"/>
      <c r="E282" s="15"/>
      <c r="F282" s="15"/>
      <c r="G282" s="13"/>
      <c r="H282" s="60"/>
      <c r="I282" s="46"/>
      <c r="J282" s="50"/>
      <c r="K282" s="60"/>
      <c r="L282" s="14"/>
      <c r="M282" s="60"/>
      <c r="N282" s="60"/>
      <c r="O282" s="60"/>
      <c r="P282" s="60"/>
      <c r="Q282" s="60"/>
      <c r="R282" s="48"/>
      <c r="S282" s="48"/>
      <c r="T282" s="49"/>
    </row>
    <row r="283" spans="2:23" s="9" customFormat="1" x14ac:dyDescent="0.25">
      <c r="B283" s="58" t="s">
        <v>23</v>
      </c>
      <c r="C283" s="15"/>
      <c r="D283" s="15"/>
      <c r="E283" s="15"/>
      <c r="F283" s="15"/>
      <c r="G283" s="13"/>
      <c r="H283" s="60"/>
      <c r="I283" s="46"/>
      <c r="J283" s="50"/>
      <c r="K283" s="60"/>
      <c r="L283" s="14"/>
      <c r="M283" s="60"/>
      <c r="N283" s="60"/>
      <c r="O283" s="60"/>
      <c r="P283" s="60"/>
      <c r="Q283" s="60"/>
      <c r="R283" s="48"/>
      <c r="S283" s="48"/>
      <c r="T283" s="49"/>
      <c r="U283" s="5"/>
      <c r="V283" s="5"/>
      <c r="W283" s="5"/>
    </row>
    <row r="284" spans="2:23" s="5" customFormat="1" x14ac:dyDescent="0.25">
      <c r="B284" s="26" t="s">
        <v>514</v>
      </c>
      <c r="C284" s="35">
        <v>1.6</v>
      </c>
      <c r="D284" s="73">
        <f t="shared" ref="D284:D286" si="135">C284/5</f>
        <v>0.32</v>
      </c>
      <c r="E284" s="78">
        <f>D284*1.943844</f>
        <v>0.62203007999999993</v>
      </c>
      <c r="F284" s="78">
        <f t="shared" ref="F284:F286" si="136">60*(G284*D284)/(PI()*1.82)</f>
        <v>26.863955229577055</v>
      </c>
      <c r="G284" s="28">
        <v>8</v>
      </c>
      <c r="H284" s="84">
        <v>0</v>
      </c>
      <c r="I284" s="35">
        <v>0</v>
      </c>
      <c r="J284" s="30">
        <v>-2.6</v>
      </c>
      <c r="K284" s="84">
        <v>7</v>
      </c>
      <c r="L284" s="32" t="s">
        <v>2</v>
      </c>
      <c r="M284" s="32" t="s">
        <v>5</v>
      </c>
      <c r="N284" s="32" t="s">
        <v>51</v>
      </c>
      <c r="O284" s="32" t="s">
        <v>2</v>
      </c>
      <c r="P284" s="32" t="s">
        <v>2</v>
      </c>
      <c r="Q284" s="30" t="s">
        <v>30</v>
      </c>
      <c r="R284" s="108" t="s">
        <v>456</v>
      </c>
      <c r="S284" s="88" t="s">
        <v>177</v>
      </c>
      <c r="T284" s="27" t="s">
        <v>180</v>
      </c>
      <c r="U284" s="36" t="s">
        <v>325</v>
      </c>
      <c r="V284" s="36"/>
      <c r="W284" s="36" t="s">
        <v>693</v>
      </c>
    </row>
    <row r="285" spans="2:23" s="5" customFormat="1" x14ac:dyDescent="0.25">
      <c r="B285" s="26" t="s">
        <v>515</v>
      </c>
      <c r="C285" s="35">
        <v>1.6</v>
      </c>
      <c r="D285" s="73">
        <f t="shared" si="135"/>
        <v>0.32</v>
      </c>
      <c r="E285" s="78">
        <f>D285*1.943844</f>
        <v>0.62203007999999993</v>
      </c>
      <c r="F285" s="78">
        <f t="shared" si="136"/>
        <v>26.863955229577055</v>
      </c>
      <c r="G285" s="28">
        <v>8</v>
      </c>
      <c r="H285" s="84">
        <v>0</v>
      </c>
      <c r="I285" s="35">
        <v>0</v>
      </c>
      <c r="J285" s="30">
        <v>-2.6</v>
      </c>
      <c r="K285" s="84">
        <v>7</v>
      </c>
      <c r="L285" s="32" t="s">
        <v>2</v>
      </c>
      <c r="M285" s="32" t="s">
        <v>5</v>
      </c>
      <c r="N285" s="32" t="s">
        <v>51</v>
      </c>
      <c r="O285" s="32" t="s">
        <v>2</v>
      </c>
      <c r="P285" s="32" t="s">
        <v>2</v>
      </c>
      <c r="Q285" s="30" t="s">
        <v>30</v>
      </c>
      <c r="R285" s="108" t="s">
        <v>456</v>
      </c>
      <c r="S285" s="88" t="s">
        <v>178</v>
      </c>
      <c r="T285" s="27" t="s">
        <v>180</v>
      </c>
      <c r="U285" s="36" t="s">
        <v>269</v>
      </c>
      <c r="V285" s="36"/>
      <c r="W285" s="36" t="s">
        <v>694</v>
      </c>
    </row>
    <row r="286" spans="2:23" x14ac:dyDescent="0.25">
      <c r="B286" s="26" t="s">
        <v>516</v>
      </c>
      <c r="C286" s="35">
        <v>1.6</v>
      </c>
      <c r="D286" s="73">
        <f t="shared" si="135"/>
        <v>0.32</v>
      </c>
      <c r="E286" s="78">
        <f>D286*1.943844</f>
        <v>0.62203007999999993</v>
      </c>
      <c r="F286" s="78">
        <f t="shared" si="136"/>
        <v>26.863955229577055</v>
      </c>
      <c r="G286" s="28">
        <v>8</v>
      </c>
      <c r="H286" s="84">
        <v>0</v>
      </c>
      <c r="I286" s="35">
        <v>0</v>
      </c>
      <c r="J286" s="30">
        <v>-2.6</v>
      </c>
      <c r="K286" s="84">
        <v>7</v>
      </c>
      <c r="L286" s="32" t="s">
        <v>2</v>
      </c>
      <c r="M286" s="32" t="s">
        <v>5</v>
      </c>
      <c r="N286" s="32" t="s">
        <v>51</v>
      </c>
      <c r="O286" s="32" t="s">
        <v>2</v>
      </c>
      <c r="P286" s="32" t="s">
        <v>2</v>
      </c>
      <c r="Q286" s="30" t="s">
        <v>30</v>
      </c>
      <c r="R286" s="108" t="s">
        <v>456</v>
      </c>
      <c r="S286" s="88" t="s">
        <v>179</v>
      </c>
      <c r="T286" s="27" t="s">
        <v>180</v>
      </c>
      <c r="U286" s="36" t="s">
        <v>269</v>
      </c>
      <c r="V286" s="36"/>
      <c r="W286" s="36" t="s">
        <v>695</v>
      </c>
    </row>
    <row r="287" spans="2:23" s="5" customFormat="1" x14ac:dyDescent="0.25">
      <c r="B287" s="57" t="s">
        <v>530</v>
      </c>
      <c r="C287" s="73">
        <v>1.6</v>
      </c>
      <c r="D287" s="34">
        <f>C287/5</f>
        <v>0.32</v>
      </c>
      <c r="E287" s="69">
        <f>D287*1.943844</f>
        <v>0.62203007999999993</v>
      </c>
      <c r="F287" s="82">
        <f t="shared" ref="F287:F288" si="137">60*(G287*D287)/(PI()*1.82)</f>
        <v>26.863955229577055</v>
      </c>
      <c r="G287" s="81">
        <v>8</v>
      </c>
      <c r="H287" s="84">
        <v>0</v>
      </c>
      <c r="I287" s="35">
        <v>0</v>
      </c>
      <c r="J287" s="35">
        <v>-2.7</v>
      </c>
      <c r="K287" s="84">
        <v>7</v>
      </c>
      <c r="L287" s="32" t="s">
        <v>2</v>
      </c>
      <c r="M287" s="59" t="s">
        <v>2</v>
      </c>
      <c r="N287" s="32" t="s">
        <v>51</v>
      </c>
      <c r="O287" s="59" t="s">
        <v>2</v>
      </c>
      <c r="P287" s="32" t="s">
        <v>2</v>
      </c>
      <c r="Q287" s="30" t="s">
        <v>30</v>
      </c>
      <c r="R287" s="108" t="s">
        <v>456</v>
      </c>
      <c r="S287" s="88" t="s">
        <v>243</v>
      </c>
      <c r="T287" s="36" t="s">
        <v>550</v>
      </c>
      <c r="U287" s="36" t="s">
        <v>269</v>
      </c>
      <c r="V287" s="36"/>
      <c r="W287" s="36"/>
    </row>
    <row r="288" spans="2:23" s="5" customFormat="1" x14ac:dyDescent="0.25">
      <c r="B288" s="57" t="s">
        <v>531</v>
      </c>
      <c r="C288" s="73">
        <v>1.6</v>
      </c>
      <c r="D288" s="34">
        <f>C288/5</f>
        <v>0.32</v>
      </c>
      <c r="E288" s="69">
        <f t="shared" ref="E288" si="138">D288*1.943844</f>
        <v>0.62203007999999993</v>
      </c>
      <c r="F288" s="82">
        <f t="shared" si="137"/>
        <v>26.863955229577055</v>
      </c>
      <c r="G288" s="81">
        <v>8</v>
      </c>
      <c r="H288" s="84">
        <v>0</v>
      </c>
      <c r="I288" s="35">
        <v>0</v>
      </c>
      <c r="J288" s="35">
        <v>-2.7</v>
      </c>
      <c r="K288" s="84">
        <v>7</v>
      </c>
      <c r="L288" s="32" t="s">
        <v>2</v>
      </c>
      <c r="M288" s="59" t="s">
        <v>2</v>
      </c>
      <c r="N288" s="32" t="s">
        <v>51</v>
      </c>
      <c r="O288" s="59" t="s">
        <v>2</v>
      </c>
      <c r="P288" s="32" t="s">
        <v>2</v>
      </c>
      <c r="Q288" s="30" t="s">
        <v>30</v>
      </c>
      <c r="R288" s="108" t="s">
        <v>456</v>
      </c>
      <c r="S288" s="88" t="s">
        <v>244</v>
      </c>
      <c r="T288" s="36" t="s">
        <v>550</v>
      </c>
      <c r="U288" s="36" t="s">
        <v>269</v>
      </c>
      <c r="V288" s="36"/>
      <c r="W288" s="36"/>
    </row>
    <row r="289" spans="2:23" s="5" customFormat="1" x14ac:dyDescent="0.25">
      <c r="B289" s="57" t="s">
        <v>696</v>
      </c>
      <c r="C289" s="73">
        <v>1.6</v>
      </c>
      <c r="D289" s="77">
        <f t="shared" ref="D289:D291" si="139">C289/5</f>
        <v>0.32</v>
      </c>
      <c r="E289" s="78">
        <f t="shared" ref="E289:E291" si="140">D289*1.943844</f>
        <v>0.62203007999999993</v>
      </c>
      <c r="F289" s="78">
        <f t="shared" ref="F289:F291" si="141">60*(G289*D289)/(PI()*1.82)</f>
        <v>0</v>
      </c>
      <c r="G289" s="35">
        <v>0</v>
      </c>
      <c r="H289" s="35">
        <v>0</v>
      </c>
      <c r="I289" s="35">
        <v>0</v>
      </c>
      <c r="J289" s="30">
        <v>-2.6</v>
      </c>
      <c r="K289" s="84">
        <v>7</v>
      </c>
      <c r="L289" s="32" t="s">
        <v>2</v>
      </c>
      <c r="M289" s="59" t="s">
        <v>2</v>
      </c>
      <c r="N289" s="32" t="s">
        <v>51</v>
      </c>
      <c r="O289" s="59" t="s">
        <v>2</v>
      </c>
      <c r="P289" s="32" t="s">
        <v>2</v>
      </c>
      <c r="Q289" s="30" t="s">
        <v>30</v>
      </c>
      <c r="R289" s="108" t="s">
        <v>456</v>
      </c>
      <c r="S289" s="91" t="s">
        <v>223</v>
      </c>
      <c r="T289" s="31"/>
      <c r="U289" s="36" t="s">
        <v>269</v>
      </c>
      <c r="V289" s="36"/>
      <c r="W289" s="36"/>
    </row>
    <row r="290" spans="2:23" s="5" customFormat="1" x14ac:dyDescent="0.25">
      <c r="B290" s="57" t="s">
        <v>697</v>
      </c>
      <c r="C290" s="73">
        <v>3</v>
      </c>
      <c r="D290" s="77">
        <f t="shared" ref="D290" si="142">C290/5</f>
        <v>0.6</v>
      </c>
      <c r="E290" s="78">
        <f t="shared" ref="E290" si="143">D290*1.943844</f>
        <v>1.1663063999999999</v>
      </c>
      <c r="F290" s="78">
        <f t="shared" ref="F290" si="144">60*(G290*D290)/(PI()*1.82)</f>
        <v>0</v>
      </c>
      <c r="G290" s="35">
        <v>0</v>
      </c>
      <c r="H290" s="35">
        <v>0</v>
      </c>
      <c r="I290" s="35">
        <v>0</v>
      </c>
      <c r="J290" s="30">
        <v>-2.6</v>
      </c>
      <c r="K290" s="84">
        <v>7</v>
      </c>
      <c r="L290" s="32" t="s">
        <v>2</v>
      </c>
      <c r="M290" s="59" t="s">
        <v>2</v>
      </c>
      <c r="N290" s="32" t="s">
        <v>51</v>
      </c>
      <c r="O290" s="59" t="s">
        <v>2</v>
      </c>
      <c r="P290" s="32" t="s">
        <v>2</v>
      </c>
      <c r="Q290" s="30" t="s">
        <v>30</v>
      </c>
      <c r="R290" s="108" t="s">
        <v>456</v>
      </c>
      <c r="S290" s="91" t="s">
        <v>226</v>
      </c>
      <c r="T290" s="31"/>
      <c r="U290" s="36" t="s">
        <v>269</v>
      </c>
      <c r="V290" s="36"/>
      <c r="W290" s="36"/>
    </row>
    <row r="291" spans="2:23" s="5" customFormat="1" x14ac:dyDescent="0.25">
      <c r="B291" s="57" t="s">
        <v>698</v>
      </c>
      <c r="C291" s="73">
        <v>1.6</v>
      </c>
      <c r="D291" s="77">
        <f t="shared" si="139"/>
        <v>0.32</v>
      </c>
      <c r="E291" s="78">
        <f t="shared" si="140"/>
        <v>0.62203007999999993</v>
      </c>
      <c r="F291" s="78">
        <f t="shared" si="141"/>
        <v>0</v>
      </c>
      <c r="G291" s="35">
        <v>0</v>
      </c>
      <c r="H291" s="35">
        <v>0</v>
      </c>
      <c r="I291" s="35">
        <v>0</v>
      </c>
      <c r="J291" s="30">
        <v>-2.6</v>
      </c>
      <c r="K291" s="84">
        <v>7</v>
      </c>
      <c r="L291" s="32" t="s">
        <v>2</v>
      </c>
      <c r="M291" s="59" t="s">
        <v>2</v>
      </c>
      <c r="N291" s="32" t="s">
        <v>51</v>
      </c>
      <c r="O291" s="59" t="s">
        <v>2</v>
      </c>
      <c r="P291" s="32" t="s">
        <v>2</v>
      </c>
      <c r="Q291" s="30" t="s">
        <v>30</v>
      </c>
      <c r="R291" s="108" t="s">
        <v>456</v>
      </c>
      <c r="S291" s="91" t="s">
        <v>224</v>
      </c>
      <c r="T291" s="31" t="s">
        <v>706</v>
      </c>
      <c r="U291" s="36" t="s">
        <v>269</v>
      </c>
      <c r="V291" s="36"/>
      <c r="W291" s="36"/>
    </row>
    <row r="292" spans="2:23" s="5" customFormat="1" x14ac:dyDescent="0.25">
      <c r="B292" s="57" t="s">
        <v>699</v>
      </c>
      <c r="C292" s="73">
        <v>3</v>
      </c>
      <c r="D292" s="77">
        <f>C292/5</f>
        <v>0.6</v>
      </c>
      <c r="E292" s="78">
        <f>D292*1.943844</f>
        <v>1.1663063999999999</v>
      </c>
      <c r="F292" s="78">
        <f>60*(G292*D292)/(PI()*1.82)</f>
        <v>0</v>
      </c>
      <c r="G292" s="35">
        <v>0</v>
      </c>
      <c r="H292" s="35">
        <v>0</v>
      </c>
      <c r="I292" s="35">
        <v>0</v>
      </c>
      <c r="J292" s="30">
        <v>-2.6</v>
      </c>
      <c r="K292" s="84">
        <v>7</v>
      </c>
      <c r="L292" s="32" t="s">
        <v>2</v>
      </c>
      <c r="M292" s="59" t="s">
        <v>2</v>
      </c>
      <c r="N292" s="32" t="s">
        <v>51</v>
      </c>
      <c r="O292" s="59" t="s">
        <v>2</v>
      </c>
      <c r="P292" s="32" t="s">
        <v>2</v>
      </c>
      <c r="Q292" s="30" t="s">
        <v>30</v>
      </c>
      <c r="R292" s="108" t="s">
        <v>456</v>
      </c>
      <c r="S292" s="91" t="s">
        <v>227</v>
      </c>
      <c r="T292" s="31" t="s">
        <v>706</v>
      </c>
      <c r="U292" s="36" t="s">
        <v>269</v>
      </c>
      <c r="V292" s="36"/>
      <c r="W292" s="36"/>
    </row>
    <row r="293" spans="2:23" s="5" customFormat="1" x14ac:dyDescent="0.25">
      <c r="B293" s="57" t="s">
        <v>700</v>
      </c>
      <c r="C293" s="73">
        <v>1.6</v>
      </c>
      <c r="D293" s="77">
        <f>C293/5</f>
        <v>0.32</v>
      </c>
      <c r="E293" s="78">
        <f>D293*1.943844</f>
        <v>0.62203007999999993</v>
      </c>
      <c r="F293" s="82">
        <f>60*(G293*D293)/(PI()*1.82)</f>
        <v>0</v>
      </c>
      <c r="G293" s="90">
        <v>0</v>
      </c>
      <c r="H293" s="35">
        <v>0</v>
      </c>
      <c r="I293" s="35">
        <v>0</v>
      </c>
      <c r="J293" s="30">
        <v>-2.6</v>
      </c>
      <c r="K293" s="84">
        <v>7</v>
      </c>
      <c r="L293" s="32" t="s">
        <v>2</v>
      </c>
      <c r="M293" s="59" t="s">
        <v>2</v>
      </c>
      <c r="N293" s="32" t="s">
        <v>51</v>
      </c>
      <c r="O293" s="59" t="s">
        <v>2</v>
      </c>
      <c r="P293" s="32" t="s">
        <v>2</v>
      </c>
      <c r="Q293" s="30" t="s">
        <v>30</v>
      </c>
      <c r="R293" s="108" t="s">
        <v>456</v>
      </c>
      <c r="S293" s="91" t="s">
        <v>222</v>
      </c>
      <c r="T293" s="31" t="s">
        <v>706</v>
      </c>
      <c r="U293" s="36" t="s">
        <v>329</v>
      </c>
      <c r="V293" s="36"/>
      <c r="W293" s="36"/>
    </row>
    <row r="294" spans="2:23" s="5" customFormat="1" x14ac:dyDescent="0.25">
      <c r="B294" s="57" t="s">
        <v>701</v>
      </c>
      <c r="C294" s="73">
        <v>3</v>
      </c>
      <c r="D294" s="77">
        <f>C294/5</f>
        <v>0.6</v>
      </c>
      <c r="E294" s="78">
        <f>D294*1.943844</f>
        <v>1.1663063999999999</v>
      </c>
      <c r="F294" s="82">
        <f>60*(G294*D294)/(PI()*1.82)</f>
        <v>0</v>
      </c>
      <c r="G294" s="90">
        <v>0</v>
      </c>
      <c r="H294" s="35">
        <v>0</v>
      </c>
      <c r="I294" s="35">
        <v>0</v>
      </c>
      <c r="J294" s="30">
        <v>-2.6</v>
      </c>
      <c r="K294" s="84">
        <v>7</v>
      </c>
      <c r="L294" s="32" t="s">
        <v>2</v>
      </c>
      <c r="M294" s="59" t="s">
        <v>2</v>
      </c>
      <c r="N294" s="32" t="s">
        <v>51</v>
      </c>
      <c r="O294" s="59" t="s">
        <v>2</v>
      </c>
      <c r="P294" s="32" t="s">
        <v>2</v>
      </c>
      <c r="Q294" s="30" t="s">
        <v>30</v>
      </c>
      <c r="R294" s="108" t="s">
        <v>456</v>
      </c>
      <c r="S294" s="91" t="s">
        <v>225</v>
      </c>
      <c r="T294" s="31" t="s">
        <v>706</v>
      </c>
      <c r="U294" s="36" t="s">
        <v>269</v>
      </c>
      <c r="V294" s="36"/>
      <c r="W294" s="36"/>
    </row>
    <row r="295" spans="2:23" s="7" customFormat="1" x14ac:dyDescent="0.25">
      <c r="B295" s="15"/>
      <c r="C295" s="15"/>
      <c r="D295" s="9"/>
      <c r="E295" s="9"/>
      <c r="F295" s="9"/>
      <c r="G295" s="46"/>
      <c r="H295" s="61"/>
      <c r="I295" s="46"/>
      <c r="J295" s="47"/>
      <c r="K295" s="60"/>
      <c r="L295" s="46"/>
      <c r="M295" s="61"/>
      <c r="N295" s="61"/>
      <c r="O295" s="61"/>
      <c r="P295" s="61"/>
      <c r="Q295" s="61"/>
      <c r="R295" s="61"/>
      <c r="S295" s="48"/>
      <c r="T295" s="49"/>
      <c r="U295" s="5"/>
      <c r="V295" s="5"/>
      <c r="W295" s="5"/>
    </row>
    <row r="296" spans="2:23" s="5" customFormat="1" x14ac:dyDescent="0.25">
      <c r="B296" s="4" t="s">
        <v>17</v>
      </c>
      <c r="C296" s="17"/>
      <c r="G296" s="17"/>
      <c r="H296" s="62"/>
      <c r="I296" s="17"/>
      <c r="K296" s="63"/>
      <c r="L296" s="17"/>
      <c r="M296" s="62"/>
      <c r="N296" s="62"/>
      <c r="O296" s="62"/>
      <c r="P296" s="62"/>
      <c r="Q296" s="62"/>
      <c r="R296" s="62"/>
    </row>
    <row r="297" spans="2:23" s="5" customFormat="1" x14ac:dyDescent="0.25">
      <c r="B297" s="26"/>
      <c r="C297" s="73"/>
      <c r="D297" s="28"/>
      <c r="E297" s="77"/>
      <c r="F297" s="28"/>
      <c r="G297" s="29"/>
      <c r="H297" s="32"/>
      <c r="I297" s="29"/>
      <c r="J297" s="30"/>
      <c r="K297" s="41"/>
      <c r="L297" s="32"/>
      <c r="M297" s="32"/>
      <c r="N297" s="32"/>
      <c r="O297" s="59"/>
      <c r="P297" s="32"/>
      <c r="Q297" s="30"/>
      <c r="R297" s="108" t="s">
        <v>456</v>
      </c>
      <c r="S297" s="16" t="s">
        <v>707</v>
      </c>
      <c r="T297" s="31"/>
      <c r="U297" s="36"/>
      <c r="V297" s="36"/>
      <c r="W297" s="36"/>
    </row>
    <row r="298" spans="2:23" s="5" customFormat="1" x14ac:dyDescent="0.25">
      <c r="B298" s="57" t="s">
        <v>708</v>
      </c>
      <c r="C298" s="73">
        <v>1.6</v>
      </c>
      <c r="D298" s="34">
        <f>C298/5</f>
        <v>0.32</v>
      </c>
      <c r="E298" s="78">
        <f>D298*1.943844</f>
        <v>0.62203007999999993</v>
      </c>
      <c r="F298" s="78">
        <f t="shared" ref="F298" si="145">60*(G298*D298)/(PI()*1.82)</f>
        <v>26.863955229577055</v>
      </c>
      <c r="G298" s="28">
        <v>8</v>
      </c>
      <c r="H298" s="84">
        <v>0</v>
      </c>
      <c r="I298" s="35">
        <v>0</v>
      </c>
      <c r="J298" s="30">
        <v>-2.6</v>
      </c>
      <c r="K298" s="84">
        <v>7</v>
      </c>
      <c r="L298" s="32" t="s">
        <v>2</v>
      </c>
      <c r="M298" s="59" t="s">
        <v>2</v>
      </c>
      <c r="N298" s="32" t="s">
        <v>51</v>
      </c>
      <c r="O298" s="59" t="s">
        <v>2</v>
      </c>
      <c r="P298" s="32" t="s">
        <v>2</v>
      </c>
      <c r="Q298" s="30" t="s">
        <v>30</v>
      </c>
      <c r="R298" s="108" t="s">
        <v>456</v>
      </c>
      <c r="S298" s="27" t="s">
        <v>10</v>
      </c>
      <c r="T298" s="27" t="s">
        <v>709</v>
      </c>
      <c r="U298" s="36" t="s">
        <v>269</v>
      </c>
      <c r="V298" s="36">
        <v>270</v>
      </c>
      <c r="W298" s="36" t="s">
        <v>711</v>
      </c>
    </row>
    <row r="299" spans="2:23" s="5" customFormat="1" x14ac:dyDescent="0.25">
      <c r="B299" s="26"/>
      <c r="C299" s="73"/>
      <c r="D299" s="28"/>
      <c r="E299" s="77"/>
      <c r="F299" s="28"/>
      <c r="G299" s="29"/>
      <c r="H299" s="32"/>
      <c r="I299" s="29"/>
      <c r="J299" s="30"/>
      <c r="K299" s="41"/>
      <c r="L299" s="32"/>
      <c r="M299" s="32"/>
      <c r="N299" s="32"/>
      <c r="O299" s="59"/>
      <c r="P299" s="32"/>
      <c r="Q299" s="30"/>
      <c r="R299" s="108" t="s">
        <v>456</v>
      </c>
      <c r="S299" s="16" t="s">
        <v>702</v>
      </c>
      <c r="T299" s="31"/>
      <c r="U299" s="36"/>
      <c r="V299" s="36"/>
      <c r="W299" s="36"/>
    </row>
    <row r="300" spans="2:23" s="5" customFormat="1" x14ac:dyDescent="0.25">
      <c r="B300" s="57" t="s">
        <v>277</v>
      </c>
      <c r="C300" s="73">
        <v>1.6</v>
      </c>
      <c r="D300" s="34">
        <f>C300/5</f>
        <v>0.32</v>
      </c>
      <c r="E300" s="78">
        <f>D300*1.943844</f>
        <v>0.62203007999999993</v>
      </c>
      <c r="F300" s="78">
        <f t="shared" ref="F300:F301" si="146">60*(G300*D300)/(PI()*1.82)</f>
        <v>26.863955229577055</v>
      </c>
      <c r="G300" s="28">
        <v>8</v>
      </c>
      <c r="H300" s="84">
        <v>0</v>
      </c>
      <c r="I300" s="35">
        <v>0</v>
      </c>
      <c r="J300" s="30">
        <v>-2.6</v>
      </c>
      <c r="K300" s="84">
        <v>7</v>
      </c>
      <c r="L300" s="32" t="s">
        <v>2</v>
      </c>
      <c r="M300" s="59" t="s">
        <v>2</v>
      </c>
      <c r="N300" s="32" t="s">
        <v>51</v>
      </c>
      <c r="O300" s="59" t="s">
        <v>2</v>
      </c>
      <c r="P300" s="32" t="s">
        <v>2</v>
      </c>
      <c r="Q300" s="30" t="s">
        <v>30</v>
      </c>
      <c r="R300" s="108" t="s">
        <v>456</v>
      </c>
      <c r="S300" s="27" t="s">
        <v>10</v>
      </c>
      <c r="T300" s="27"/>
      <c r="U300" s="36" t="s">
        <v>269</v>
      </c>
      <c r="V300" s="36"/>
      <c r="W300" s="36" t="s">
        <v>710</v>
      </c>
    </row>
    <row r="301" spans="2:23" s="5" customFormat="1" x14ac:dyDescent="0.25">
      <c r="B301" s="57" t="s">
        <v>278</v>
      </c>
      <c r="C301" s="73">
        <v>2</v>
      </c>
      <c r="D301" s="34">
        <f t="shared" ref="D301" si="147">C301/5</f>
        <v>0.4</v>
      </c>
      <c r="E301" s="82">
        <f t="shared" ref="E301" si="148">D301*1.943844</f>
        <v>0.77753760000000005</v>
      </c>
      <c r="F301" s="78">
        <f t="shared" si="146"/>
        <v>33.57994403697132</v>
      </c>
      <c r="G301" s="28">
        <v>8</v>
      </c>
      <c r="H301" s="84">
        <v>0</v>
      </c>
      <c r="I301" s="35">
        <v>0</v>
      </c>
      <c r="J301" s="30">
        <v>-2.6</v>
      </c>
      <c r="K301" s="84">
        <v>7</v>
      </c>
      <c r="L301" s="32" t="s">
        <v>2</v>
      </c>
      <c r="M301" s="59" t="s">
        <v>2</v>
      </c>
      <c r="N301" s="32" t="s">
        <v>51</v>
      </c>
      <c r="O301" s="59" t="s">
        <v>2</v>
      </c>
      <c r="P301" s="32" t="s">
        <v>2</v>
      </c>
      <c r="Q301" s="30" t="s">
        <v>30</v>
      </c>
      <c r="R301" s="108" t="s">
        <v>456</v>
      </c>
      <c r="S301" s="27" t="s">
        <v>10</v>
      </c>
      <c r="T301" s="27"/>
      <c r="U301" s="36" t="s">
        <v>269</v>
      </c>
      <c r="V301" s="36">
        <v>275</v>
      </c>
      <c r="W301" s="36" t="s">
        <v>712</v>
      </c>
    </row>
    <row r="302" spans="2:23" s="5" customFormat="1" x14ac:dyDescent="0.25">
      <c r="B302" s="26"/>
      <c r="C302" s="73"/>
      <c r="D302" s="28"/>
      <c r="E302" s="77"/>
      <c r="F302" s="28"/>
      <c r="G302" s="29"/>
      <c r="H302" s="32"/>
      <c r="I302" s="29"/>
      <c r="J302" s="30"/>
      <c r="K302" s="41"/>
      <c r="L302" s="32"/>
      <c r="M302" s="32"/>
      <c r="N302" s="32"/>
      <c r="O302" s="59"/>
      <c r="P302" s="32"/>
      <c r="Q302" s="30"/>
      <c r="R302" s="108" t="s">
        <v>456</v>
      </c>
      <c r="S302" s="16" t="s">
        <v>703</v>
      </c>
      <c r="T302" s="31"/>
      <c r="U302" s="36"/>
      <c r="V302" s="36"/>
      <c r="W302" s="36"/>
    </row>
    <row r="303" spans="2:23" s="5" customFormat="1" x14ac:dyDescent="0.25">
      <c r="B303" s="57" t="s">
        <v>705</v>
      </c>
      <c r="C303" s="73">
        <v>0</v>
      </c>
      <c r="D303" s="34">
        <f t="shared" ref="D303" si="149">C303/5</f>
        <v>0</v>
      </c>
      <c r="E303" s="82">
        <f t="shared" ref="E303" si="150">D303*1.943844</f>
        <v>0</v>
      </c>
      <c r="F303" s="78">
        <f t="shared" ref="F303" si="151">60*(G303*D303)/(PI()*1.82)</f>
        <v>0</v>
      </c>
      <c r="G303" s="28">
        <v>0</v>
      </c>
      <c r="H303" s="84">
        <v>0</v>
      </c>
      <c r="I303" s="35">
        <v>0</v>
      </c>
      <c r="J303" s="30">
        <v>-2.6</v>
      </c>
      <c r="K303" s="84">
        <v>7</v>
      </c>
      <c r="L303" s="32" t="s">
        <v>2</v>
      </c>
      <c r="M303" s="59" t="s">
        <v>2</v>
      </c>
      <c r="N303" s="32" t="s">
        <v>51</v>
      </c>
      <c r="O303" s="59" t="s">
        <v>2</v>
      </c>
      <c r="P303" s="32" t="s">
        <v>2</v>
      </c>
      <c r="Q303" s="30" t="s">
        <v>30</v>
      </c>
      <c r="R303" s="108" t="s">
        <v>456</v>
      </c>
      <c r="S303" s="27" t="s">
        <v>704</v>
      </c>
      <c r="T303" s="27"/>
      <c r="U303" s="36" t="s">
        <v>269</v>
      </c>
      <c r="V303" s="36"/>
      <c r="W303" s="36"/>
    </row>
    <row r="304" spans="2:23" s="5" customFormat="1" x14ac:dyDescent="0.25">
      <c r="B304" s="57" t="s">
        <v>279</v>
      </c>
      <c r="C304" s="73">
        <v>0.8</v>
      </c>
      <c r="D304" s="34">
        <f t="shared" ref="D304:D305" si="152">C304/5</f>
        <v>0.16</v>
      </c>
      <c r="E304" s="82">
        <f t="shared" ref="E304:E305" si="153">D304*1.943844</f>
        <v>0.31101503999999996</v>
      </c>
      <c r="F304" s="78">
        <f t="shared" ref="F304:F305" si="154">60*(G304*D304)/(PI()*1.82)</f>
        <v>13.431977614788527</v>
      </c>
      <c r="G304" s="28">
        <v>8</v>
      </c>
      <c r="H304" s="84">
        <v>0</v>
      </c>
      <c r="I304" s="35">
        <v>0</v>
      </c>
      <c r="J304" s="30">
        <v>-2.6</v>
      </c>
      <c r="K304" s="84">
        <v>7</v>
      </c>
      <c r="L304" s="32" t="s">
        <v>2</v>
      </c>
      <c r="M304" s="59" t="s">
        <v>2</v>
      </c>
      <c r="N304" s="32" t="s">
        <v>51</v>
      </c>
      <c r="O304" s="59" t="s">
        <v>2</v>
      </c>
      <c r="P304" s="32" t="s">
        <v>2</v>
      </c>
      <c r="Q304" s="30" t="s">
        <v>30</v>
      </c>
      <c r="R304" s="108" t="s">
        <v>456</v>
      </c>
      <c r="S304" s="27" t="s">
        <v>248</v>
      </c>
      <c r="T304" s="27"/>
      <c r="U304" s="36" t="s">
        <v>269</v>
      </c>
      <c r="V304" s="36"/>
      <c r="W304" s="36"/>
    </row>
    <row r="305" spans="2:23" s="5" customFormat="1" x14ac:dyDescent="0.25">
      <c r="B305" s="57" t="s">
        <v>280</v>
      </c>
      <c r="C305" s="73">
        <v>2</v>
      </c>
      <c r="D305" s="34">
        <f t="shared" si="152"/>
        <v>0.4</v>
      </c>
      <c r="E305" s="82">
        <f t="shared" si="153"/>
        <v>0.77753760000000005</v>
      </c>
      <c r="F305" s="78">
        <f t="shared" si="154"/>
        <v>33.57994403697132</v>
      </c>
      <c r="G305" s="28">
        <v>8</v>
      </c>
      <c r="H305" s="84">
        <v>0</v>
      </c>
      <c r="I305" s="35">
        <v>0</v>
      </c>
      <c r="J305" s="30">
        <v>-2.6</v>
      </c>
      <c r="K305" s="84">
        <v>7</v>
      </c>
      <c r="L305" s="32" t="s">
        <v>2</v>
      </c>
      <c r="M305" s="59" t="s">
        <v>2</v>
      </c>
      <c r="N305" s="32" t="s">
        <v>51</v>
      </c>
      <c r="O305" s="59" t="s">
        <v>2</v>
      </c>
      <c r="P305" s="32" t="s">
        <v>2</v>
      </c>
      <c r="Q305" s="30" t="s">
        <v>30</v>
      </c>
      <c r="R305" s="108" t="s">
        <v>456</v>
      </c>
      <c r="S305" s="27" t="s">
        <v>248</v>
      </c>
      <c r="T305" s="27"/>
      <c r="U305" s="36" t="s">
        <v>269</v>
      </c>
      <c r="V305" s="36"/>
      <c r="W305" s="36"/>
    </row>
    <row r="306" spans="2:23" s="5" customFormat="1" x14ac:dyDescent="0.25">
      <c r="B306" s="26"/>
      <c r="C306" s="73"/>
      <c r="D306" s="28"/>
      <c r="E306" s="28"/>
      <c r="F306" s="28"/>
      <c r="G306" s="29"/>
      <c r="H306" s="32"/>
      <c r="I306" s="29"/>
      <c r="J306" s="30"/>
      <c r="K306" s="41"/>
      <c r="L306" s="32"/>
      <c r="M306" s="32"/>
      <c r="N306" s="32"/>
      <c r="O306" s="59"/>
      <c r="P306" s="32"/>
      <c r="Q306" s="30"/>
      <c r="R306" s="108" t="s">
        <v>456</v>
      </c>
      <c r="S306" s="16" t="s">
        <v>713</v>
      </c>
      <c r="T306" s="31" t="s">
        <v>798</v>
      </c>
      <c r="U306" s="36"/>
      <c r="V306" s="36"/>
      <c r="W306" s="36"/>
    </row>
    <row r="307" spans="2:23" s="5" customFormat="1" x14ac:dyDescent="0.25">
      <c r="B307" s="57" t="s">
        <v>289</v>
      </c>
      <c r="C307" s="73">
        <v>0.4</v>
      </c>
      <c r="D307" s="34">
        <f t="shared" ref="D307" si="155">C307/5</f>
        <v>0.08</v>
      </c>
      <c r="E307" s="78">
        <f t="shared" ref="E307" si="156">D307*1.943844</f>
        <v>0.15550751999999998</v>
      </c>
      <c r="F307" s="78">
        <f t="shared" ref="F307" si="157">60*(G307*D307)/(PI()*1.82)</f>
        <v>6.7159888073942637</v>
      </c>
      <c r="G307" s="28">
        <v>8</v>
      </c>
      <c r="H307" s="84">
        <v>0</v>
      </c>
      <c r="I307" s="28">
        <v>0</v>
      </c>
      <c r="J307" s="30">
        <v>-2.6</v>
      </c>
      <c r="K307" s="41">
        <v>7</v>
      </c>
      <c r="L307" s="32" t="s">
        <v>2</v>
      </c>
      <c r="M307" s="59" t="s">
        <v>2</v>
      </c>
      <c r="N307" s="32" t="s">
        <v>51</v>
      </c>
      <c r="O307" s="59" t="s">
        <v>2</v>
      </c>
      <c r="P307" s="32" t="s">
        <v>2</v>
      </c>
      <c r="Q307" s="30" t="s">
        <v>30</v>
      </c>
      <c r="R307" s="108" t="s">
        <v>456</v>
      </c>
      <c r="S307" s="37" t="s">
        <v>24</v>
      </c>
      <c r="T307" s="38" t="s">
        <v>257</v>
      </c>
      <c r="U307" s="36" t="s">
        <v>334</v>
      </c>
      <c r="V307" s="36"/>
      <c r="W307" s="36" t="s">
        <v>714</v>
      </c>
    </row>
    <row r="308" spans="2:23" s="5" customFormat="1" x14ac:dyDescent="0.25">
      <c r="B308" s="26"/>
      <c r="C308" s="73"/>
      <c r="D308" s="28"/>
      <c r="E308" s="77"/>
      <c r="F308" s="28"/>
      <c r="G308" s="29"/>
      <c r="H308" s="32"/>
      <c r="I308" s="29"/>
      <c r="J308" s="30"/>
      <c r="K308" s="41"/>
      <c r="L308" s="32"/>
      <c r="M308" s="32"/>
      <c r="N308" s="32"/>
      <c r="O308" s="59"/>
      <c r="P308" s="32"/>
      <c r="Q308" s="30"/>
      <c r="R308" s="108" t="s">
        <v>456</v>
      </c>
      <c r="S308" s="16" t="s">
        <v>265</v>
      </c>
      <c r="T308" s="31"/>
      <c r="U308" s="36"/>
      <c r="V308" s="36"/>
      <c r="W308" s="36"/>
    </row>
    <row r="309" spans="2:23" x14ac:dyDescent="0.25">
      <c r="B309" s="57" t="s">
        <v>281</v>
      </c>
      <c r="C309" s="73">
        <v>1.6</v>
      </c>
      <c r="D309" s="73">
        <f>C309/5</f>
        <v>0.32</v>
      </c>
      <c r="E309" s="78">
        <f>D309*1.943844</f>
        <v>0.62203007999999993</v>
      </c>
      <c r="F309" s="78">
        <f t="shared" ref="F309:F311" si="158">60*(G309*D309)/(PI()*1.82)</f>
        <v>13.431977614788527</v>
      </c>
      <c r="G309" s="28">
        <v>4</v>
      </c>
      <c r="H309" s="84">
        <v>0</v>
      </c>
      <c r="I309" s="89">
        <v>0</v>
      </c>
      <c r="J309" s="30">
        <v>-2.6</v>
      </c>
      <c r="K309" s="84">
        <v>7</v>
      </c>
      <c r="L309" s="40" t="s">
        <v>2</v>
      </c>
      <c r="M309" s="59" t="s">
        <v>2</v>
      </c>
      <c r="N309" s="32" t="s">
        <v>51</v>
      </c>
      <c r="O309" s="59" t="s">
        <v>2</v>
      </c>
      <c r="P309" s="32" t="s">
        <v>2</v>
      </c>
      <c r="Q309" s="30" t="s">
        <v>30</v>
      </c>
      <c r="R309" s="108" t="s">
        <v>456</v>
      </c>
      <c r="S309" s="37" t="s">
        <v>250</v>
      </c>
      <c r="T309" s="36" t="s">
        <v>716</v>
      </c>
      <c r="U309" s="36" t="s">
        <v>332</v>
      </c>
      <c r="V309" s="36"/>
      <c r="W309" s="36"/>
    </row>
    <row r="310" spans="2:23" s="5" customFormat="1" x14ac:dyDescent="0.25">
      <c r="B310" s="57" t="s">
        <v>282</v>
      </c>
      <c r="C310" s="73">
        <v>1.6</v>
      </c>
      <c r="D310" s="73">
        <f>C310/5</f>
        <v>0.32</v>
      </c>
      <c r="E310" s="78">
        <f>D310*1.943844</f>
        <v>0.62203007999999993</v>
      </c>
      <c r="F310" s="78">
        <f t="shared" si="158"/>
        <v>26.863955229577055</v>
      </c>
      <c r="G310" s="28">
        <v>8</v>
      </c>
      <c r="H310" s="84">
        <v>0</v>
      </c>
      <c r="I310" s="89">
        <v>0</v>
      </c>
      <c r="J310" s="30">
        <v>-2.6</v>
      </c>
      <c r="K310" s="84">
        <v>7</v>
      </c>
      <c r="L310" s="40" t="s">
        <v>2</v>
      </c>
      <c r="M310" s="59" t="s">
        <v>2</v>
      </c>
      <c r="N310" s="32" t="s">
        <v>51</v>
      </c>
      <c r="O310" s="59" t="s">
        <v>2</v>
      </c>
      <c r="P310" s="32" t="s">
        <v>2</v>
      </c>
      <c r="Q310" s="30" t="s">
        <v>30</v>
      </c>
      <c r="R310" s="108" t="s">
        <v>456</v>
      </c>
      <c r="S310" s="37" t="s">
        <v>250</v>
      </c>
      <c r="T310" s="36" t="s">
        <v>716</v>
      </c>
      <c r="U310" s="36" t="s">
        <v>269</v>
      </c>
      <c r="V310" s="36"/>
      <c r="W310" s="36"/>
    </row>
    <row r="311" spans="2:23" s="5" customFormat="1" x14ac:dyDescent="0.25">
      <c r="B311" s="57" t="s">
        <v>283</v>
      </c>
      <c r="C311" s="73">
        <v>1.6</v>
      </c>
      <c r="D311" s="73">
        <f>C311/5</f>
        <v>0.32</v>
      </c>
      <c r="E311" s="78">
        <f>D311*1.943844</f>
        <v>0.62203007999999993</v>
      </c>
      <c r="F311" s="78">
        <f t="shared" si="158"/>
        <v>40.295932844365581</v>
      </c>
      <c r="G311" s="28">
        <v>12</v>
      </c>
      <c r="H311" s="84">
        <v>0</v>
      </c>
      <c r="I311" s="89">
        <v>0</v>
      </c>
      <c r="J311" s="30">
        <v>-2.6</v>
      </c>
      <c r="K311" s="84">
        <v>7</v>
      </c>
      <c r="L311" s="40" t="s">
        <v>2</v>
      </c>
      <c r="M311" s="59" t="s">
        <v>2</v>
      </c>
      <c r="N311" s="32" t="s">
        <v>51</v>
      </c>
      <c r="O311" s="59" t="s">
        <v>2</v>
      </c>
      <c r="P311" s="32" t="s">
        <v>2</v>
      </c>
      <c r="Q311" s="30" t="s">
        <v>30</v>
      </c>
      <c r="R311" s="108" t="s">
        <v>456</v>
      </c>
      <c r="S311" s="37" t="s">
        <v>250</v>
      </c>
      <c r="T311" s="36" t="s">
        <v>716</v>
      </c>
      <c r="U311" s="36" t="s">
        <v>269</v>
      </c>
      <c r="V311" s="36"/>
      <c r="W311" s="36" t="s">
        <v>717</v>
      </c>
    </row>
    <row r="312" spans="2:23" s="5" customFormat="1" x14ac:dyDescent="0.25">
      <c r="B312" s="26"/>
      <c r="C312" s="73"/>
      <c r="D312" s="28"/>
      <c r="E312" s="77"/>
      <c r="F312" s="28"/>
      <c r="G312" s="29"/>
      <c r="H312" s="32"/>
      <c r="I312" s="29"/>
      <c r="J312" s="30"/>
      <c r="K312" s="41"/>
      <c r="L312" s="32"/>
      <c r="M312" s="32"/>
      <c r="N312" s="32"/>
      <c r="O312" s="59"/>
      <c r="P312" s="32"/>
      <c r="Q312" s="30"/>
      <c r="R312" s="108" t="s">
        <v>456</v>
      </c>
      <c r="S312" s="16" t="s">
        <v>249</v>
      </c>
      <c r="T312" s="31" t="s">
        <v>715</v>
      </c>
      <c r="U312" s="36"/>
      <c r="V312" s="36"/>
      <c r="W312" s="36"/>
    </row>
    <row r="313" spans="2:23" s="5" customFormat="1" x14ac:dyDescent="0.25">
      <c r="B313" s="57" t="s">
        <v>284</v>
      </c>
      <c r="C313" s="73">
        <v>1.6</v>
      </c>
      <c r="D313" s="73">
        <f>C313/5</f>
        <v>0.32</v>
      </c>
      <c r="E313" s="78">
        <f>D313*1.943844</f>
        <v>0.62203007999999993</v>
      </c>
      <c r="F313" s="78">
        <f t="shared" ref="F313:F315" si="159">60*(G313*D313)/(PI()*1.82)</f>
        <v>13.431977614788527</v>
      </c>
      <c r="G313" s="28">
        <v>4</v>
      </c>
      <c r="H313" s="84">
        <v>0</v>
      </c>
      <c r="I313" s="89">
        <v>0</v>
      </c>
      <c r="J313" s="30">
        <v>-2.6</v>
      </c>
      <c r="K313" s="84">
        <v>7</v>
      </c>
      <c r="L313" s="40" t="s">
        <v>2</v>
      </c>
      <c r="M313" s="59" t="s">
        <v>2</v>
      </c>
      <c r="N313" s="32" t="s">
        <v>51</v>
      </c>
      <c r="O313" s="59" t="s">
        <v>2</v>
      </c>
      <c r="P313" s="32" t="s">
        <v>2</v>
      </c>
      <c r="Q313" s="30" t="s">
        <v>30</v>
      </c>
      <c r="R313" s="108" t="s">
        <v>456</v>
      </c>
      <c r="S313" s="37" t="s">
        <v>250</v>
      </c>
      <c r="T313" s="31" t="s">
        <v>715</v>
      </c>
      <c r="U313" s="36" t="s">
        <v>269</v>
      </c>
      <c r="V313" s="36"/>
      <c r="W313" s="36"/>
    </row>
    <row r="314" spans="2:23" s="5" customFormat="1" x14ac:dyDescent="0.25">
      <c r="B314" s="57" t="s">
        <v>532</v>
      </c>
      <c r="C314" s="73">
        <v>1.6</v>
      </c>
      <c r="D314" s="73">
        <f>C314/5</f>
        <v>0.32</v>
      </c>
      <c r="E314" s="78">
        <f>D314*1.943844</f>
        <v>0.62203007999999993</v>
      </c>
      <c r="F314" s="78">
        <f t="shared" si="159"/>
        <v>26.863955229577055</v>
      </c>
      <c r="G314" s="28">
        <v>8</v>
      </c>
      <c r="H314" s="84">
        <v>0</v>
      </c>
      <c r="I314" s="89">
        <v>0</v>
      </c>
      <c r="J314" s="30">
        <v>-2.6</v>
      </c>
      <c r="K314" s="84">
        <v>7</v>
      </c>
      <c r="L314" s="40" t="s">
        <v>2</v>
      </c>
      <c r="M314" s="59" t="s">
        <v>2</v>
      </c>
      <c r="N314" s="32" t="s">
        <v>51</v>
      </c>
      <c r="O314" s="59" t="s">
        <v>2</v>
      </c>
      <c r="P314" s="32" t="s">
        <v>2</v>
      </c>
      <c r="Q314" s="30" t="s">
        <v>30</v>
      </c>
      <c r="R314" s="108" t="s">
        <v>456</v>
      </c>
      <c r="S314" s="37" t="s">
        <v>250</v>
      </c>
      <c r="T314" s="31" t="s">
        <v>715</v>
      </c>
      <c r="U314" s="36" t="s">
        <v>269</v>
      </c>
      <c r="V314" s="36"/>
      <c r="W314" s="36"/>
    </row>
    <row r="315" spans="2:23" s="5" customFormat="1" x14ac:dyDescent="0.25">
      <c r="B315" s="57" t="s">
        <v>533</v>
      </c>
      <c r="C315" s="73">
        <v>1.6</v>
      </c>
      <c r="D315" s="73">
        <f>C315/5</f>
        <v>0.32</v>
      </c>
      <c r="E315" s="78">
        <f>D315*1.943844</f>
        <v>0.62203007999999993</v>
      </c>
      <c r="F315" s="78">
        <f t="shared" si="159"/>
        <v>53.72791045915411</v>
      </c>
      <c r="G315" s="28">
        <v>16</v>
      </c>
      <c r="H315" s="84">
        <v>0</v>
      </c>
      <c r="I315" s="89">
        <v>0</v>
      </c>
      <c r="J315" s="30">
        <v>-2.6</v>
      </c>
      <c r="K315" s="84">
        <v>7</v>
      </c>
      <c r="L315" s="40" t="s">
        <v>2</v>
      </c>
      <c r="M315" s="59" t="s">
        <v>2</v>
      </c>
      <c r="N315" s="32" t="s">
        <v>51</v>
      </c>
      <c r="O315" s="59" t="s">
        <v>2</v>
      </c>
      <c r="P315" s="32" t="s">
        <v>2</v>
      </c>
      <c r="Q315" s="30" t="s">
        <v>30</v>
      </c>
      <c r="R315" s="108" t="s">
        <v>456</v>
      </c>
      <c r="S315" s="37" t="s">
        <v>250</v>
      </c>
      <c r="T315" s="31" t="s">
        <v>715</v>
      </c>
      <c r="U315" s="36" t="s">
        <v>269</v>
      </c>
      <c r="V315" s="36"/>
      <c r="W315" s="36"/>
    </row>
    <row r="316" spans="2:23" s="5" customFormat="1" x14ac:dyDescent="0.25">
      <c r="B316" s="26"/>
      <c r="C316" s="73"/>
      <c r="D316" s="28"/>
      <c r="E316" s="28"/>
      <c r="F316" s="28"/>
      <c r="G316" s="29"/>
      <c r="H316" s="32"/>
      <c r="I316" s="29"/>
      <c r="J316" s="30"/>
      <c r="K316" s="41"/>
      <c r="L316" s="32"/>
      <c r="M316" s="32"/>
      <c r="N316" s="32"/>
      <c r="O316" s="59"/>
      <c r="P316" s="32"/>
      <c r="Q316" s="30"/>
      <c r="R316" s="108" t="s">
        <v>456</v>
      </c>
      <c r="S316" s="16" t="s">
        <v>719</v>
      </c>
      <c r="T316" s="31"/>
      <c r="U316" s="36"/>
      <c r="V316" s="36"/>
      <c r="W316" s="36"/>
    </row>
    <row r="317" spans="2:23" s="5" customFormat="1" x14ac:dyDescent="0.25">
      <c r="B317" s="57" t="s">
        <v>724</v>
      </c>
      <c r="C317" s="73">
        <v>0</v>
      </c>
      <c r="D317" s="34">
        <f t="shared" ref="D317" si="160">C317/5</f>
        <v>0</v>
      </c>
      <c r="E317" s="78">
        <f t="shared" ref="E317" si="161">D317*1.943844</f>
        <v>0</v>
      </c>
      <c r="F317" s="78">
        <f t="shared" ref="F317" si="162">60*(G317*D317)/(PI()*1.82)</f>
        <v>0</v>
      </c>
      <c r="G317" s="28">
        <v>0</v>
      </c>
      <c r="H317" s="84">
        <v>0</v>
      </c>
      <c r="I317" s="35">
        <v>0</v>
      </c>
      <c r="J317" s="30">
        <v>-2.6</v>
      </c>
      <c r="K317" s="84">
        <v>7</v>
      </c>
      <c r="L317" s="32" t="s">
        <v>2</v>
      </c>
      <c r="M317" s="59" t="s">
        <v>2</v>
      </c>
      <c r="N317" s="32" t="s">
        <v>51</v>
      </c>
      <c r="O317" s="59" t="s">
        <v>2</v>
      </c>
      <c r="P317" s="32" t="s">
        <v>2</v>
      </c>
      <c r="Q317" s="30" t="s">
        <v>30</v>
      </c>
      <c r="R317" s="108" t="s">
        <v>456</v>
      </c>
      <c r="S317" s="27" t="s">
        <v>11</v>
      </c>
      <c r="T317" s="31"/>
      <c r="U317" s="36" t="s">
        <v>725</v>
      </c>
      <c r="V317" s="36">
        <v>290</v>
      </c>
      <c r="W317" s="36" t="s">
        <v>726</v>
      </c>
    </row>
    <row r="318" spans="2:23" s="5" customFormat="1" x14ac:dyDescent="0.25">
      <c r="B318" s="57" t="s">
        <v>285</v>
      </c>
      <c r="C318" s="73">
        <v>1.6</v>
      </c>
      <c r="D318" s="34">
        <f t="shared" ref="D318" si="163">C318/5</f>
        <v>0.32</v>
      </c>
      <c r="E318" s="78">
        <f t="shared" ref="E318" si="164">D318*1.943844</f>
        <v>0.62203007999999993</v>
      </c>
      <c r="F318" s="78">
        <f t="shared" ref="F318:F328" si="165">60*(G318*D318)/(PI()*1.82)</f>
        <v>26.863955229577055</v>
      </c>
      <c r="G318" s="28">
        <v>8</v>
      </c>
      <c r="H318" s="84">
        <v>0</v>
      </c>
      <c r="I318" s="35">
        <v>0</v>
      </c>
      <c r="J318" s="30">
        <v>-2.6</v>
      </c>
      <c r="K318" s="84">
        <v>7</v>
      </c>
      <c r="L318" s="32" t="s">
        <v>2</v>
      </c>
      <c r="M318" s="59" t="s">
        <v>2</v>
      </c>
      <c r="N318" s="32" t="s">
        <v>51</v>
      </c>
      <c r="O318" s="59" t="s">
        <v>2</v>
      </c>
      <c r="P318" s="32" t="s">
        <v>2</v>
      </c>
      <c r="Q318" s="30" t="s">
        <v>30</v>
      </c>
      <c r="R318" s="108" t="s">
        <v>456</v>
      </c>
      <c r="S318" s="27" t="s">
        <v>11</v>
      </c>
      <c r="T318" s="31"/>
      <c r="U318" s="36" t="s">
        <v>333</v>
      </c>
      <c r="V318" s="36"/>
      <c r="W318" s="36"/>
    </row>
    <row r="319" spans="2:23" s="5" customFormat="1" x14ac:dyDescent="0.25">
      <c r="B319" s="57" t="s">
        <v>723</v>
      </c>
      <c r="C319" s="73">
        <v>1.8</v>
      </c>
      <c r="D319" s="34">
        <f t="shared" ref="D319" si="166">C319/5</f>
        <v>0.36</v>
      </c>
      <c r="E319" s="78">
        <f t="shared" ref="E319" si="167">D319*1.943844</f>
        <v>0.69978383999999993</v>
      </c>
      <c r="F319" s="78">
        <f t="shared" ref="F319" si="168">60*(G319*D319)/(PI()*1.82)</f>
        <v>30.221949633274185</v>
      </c>
      <c r="G319" s="28">
        <v>8</v>
      </c>
      <c r="H319" s="84">
        <v>0</v>
      </c>
      <c r="I319" s="35">
        <v>0</v>
      </c>
      <c r="J319" s="30">
        <v>-2.6</v>
      </c>
      <c r="K319" s="84">
        <v>7</v>
      </c>
      <c r="L319" s="32" t="s">
        <v>2</v>
      </c>
      <c r="M319" s="59" t="s">
        <v>2</v>
      </c>
      <c r="N319" s="32" t="s">
        <v>51</v>
      </c>
      <c r="O319" s="59" t="s">
        <v>2</v>
      </c>
      <c r="P319" s="32" t="s">
        <v>2</v>
      </c>
      <c r="Q319" s="30" t="s">
        <v>30</v>
      </c>
      <c r="R319" s="108" t="s">
        <v>456</v>
      </c>
      <c r="S319" s="27" t="s">
        <v>11</v>
      </c>
      <c r="T319" s="31"/>
      <c r="U319" s="36" t="s">
        <v>333</v>
      </c>
      <c r="V319" s="36">
        <v>291</v>
      </c>
      <c r="W319" s="36" t="s">
        <v>727</v>
      </c>
    </row>
    <row r="320" spans="2:23" s="5" customFormat="1" x14ac:dyDescent="0.25">
      <c r="B320" s="26"/>
      <c r="C320" s="73"/>
      <c r="D320" s="28"/>
      <c r="E320" s="77"/>
      <c r="F320" s="28"/>
      <c r="G320" s="29"/>
      <c r="H320" s="32"/>
      <c r="I320" s="29"/>
      <c r="J320" s="30"/>
      <c r="K320" s="41"/>
      <c r="L320" s="32"/>
      <c r="M320" s="32"/>
      <c r="N320" s="32"/>
      <c r="O320" s="59"/>
      <c r="P320" s="32"/>
      <c r="Q320" s="30"/>
      <c r="R320" s="108" t="s">
        <v>456</v>
      </c>
      <c r="S320" s="16" t="s">
        <v>722</v>
      </c>
      <c r="T320" s="31"/>
      <c r="U320" s="36"/>
      <c r="V320" s="36"/>
      <c r="W320" s="36"/>
    </row>
    <row r="321" spans="2:25" s="5" customFormat="1" x14ac:dyDescent="0.25">
      <c r="B321" s="39"/>
      <c r="C321" s="92"/>
      <c r="D321" s="39"/>
      <c r="E321" s="39"/>
      <c r="F321" s="39"/>
      <c r="G321" s="29" t="s">
        <v>687</v>
      </c>
      <c r="H321" s="32"/>
      <c r="I321" s="29"/>
      <c r="J321" s="30"/>
      <c r="K321" s="41"/>
      <c r="L321" s="32"/>
      <c r="M321" s="32"/>
      <c r="N321" s="32"/>
      <c r="O321" s="32"/>
      <c r="P321" s="32"/>
      <c r="Q321" s="30"/>
      <c r="R321" s="105" t="s">
        <v>508</v>
      </c>
      <c r="S321" s="74" t="s">
        <v>42</v>
      </c>
      <c r="T321" s="38" t="s">
        <v>507</v>
      </c>
      <c r="U321" s="36"/>
      <c r="V321" s="36"/>
      <c r="W321" s="36"/>
    </row>
    <row r="322" spans="2:25" s="5" customFormat="1" x14ac:dyDescent="0.25">
      <c r="B322" s="57" t="s">
        <v>729</v>
      </c>
      <c r="C322" s="73">
        <v>0</v>
      </c>
      <c r="D322" s="34">
        <f t="shared" ref="D322" si="169">C322/5</f>
        <v>0</v>
      </c>
      <c r="E322" s="78">
        <f t="shared" ref="E322" si="170">D322*1.943844</f>
        <v>0</v>
      </c>
      <c r="F322" s="78">
        <f t="shared" ref="F322" si="171">60*(G322*D322)/(PI()*1.82)</f>
        <v>0</v>
      </c>
      <c r="G322" s="28">
        <v>0</v>
      </c>
      <c r="H322" s="84">
        <v>0</v>
      </c>
      <c r="I322" s="35">
        <v>0</v>
      </c>
      <c r="J322" s="30">
        <v>-2.6</v>
      </c>
      <c r="K322" s="84">
        <v>7</v>
      </c>
      <c r="L322" s="32" t="s">
        <v>2</v>
      </c>
      <c r="M322" s="59" t="s">
        <v>2</v>
      </c>
      <c r="N322" s="32" t="s">
        <v>51</v>
      </c>
      <c r="O322" s="59" t="s">
        <v>2</v>
      </c>
      <c r="P322" s="32" t="s">
        <v>2</v>
      </c>
      <c r="Q322" s="30" t="s">
        <v>30</v>
      </c>
      <c r="R322" s="105" t="s">
        <v>508</v>
      </c>
      <c r="S322" s="27" t="s">
        <v>11</v>
      </c>
      <c r="T322" s="31" t="s">
        <v>725</v>
      </c>
      <c r="U322" s="36" t="s">
        <v>269</v>
      </c>
      <c r="V322" s="36">
        <v>291</v>
      </c>
      <c r="W322" s="36"/>
    </row>
    <row r="323" spans="2:25" s="5" customFormat="1" x14ac:dyDescent="0.25">
      <c r="B323" s="57" t="s">
        <v>286</v>
      </c>
      <c r="C323" s="73">
        <v>0.8</v>
      </c>
      <c r="D323" s="34">
        <f t="shared" ref="D323" si="172">C323/5</f>
        <v>0.16</v>
      </c>
      <c r="E323" s="78">
        <f t="shared" ref="E323" si="173">D323*1.943844</f>
        <v>0.31101503999999996</v>
      </c>
      <c r="F323" s="78">
        <f t="shared" si="165"/>
        <v>13.431977614788527</v>
      </c>
      <c r="G323" s="28">
        <v>8</v>
      </c>
      <c r="H323" s="84">
        <v>0</v>
      </c>
      <c r="I323" s="35">
        <v>0</v>
      </c>
      <c r="J323" s="30">
        <v>-2.6</v>
      </c>
      <c r="K323" s="84">
        <v>7</v>
      </c>
      <c r="L323" s="32" t="s">
        <v>2</v>
      </c>
      <c r="M323" s="59" t="s">
        <v>2</v>
      </c>
      <c r="N323" s="32" t="s">
        <v>51</v>
      </c>
      <c r="O323" s="59" t="s">
        <v>2</v>
      </c>
      <c r="P323" s="32" t="s">
        <v>2</v>
      </c>
      <c r="Q323" s="30" t="s">
        <v>30</v>
      </c>
      <c r="R323" s="105" t="s">
        <v>508</v>
      </c>
      <c r="S323" s="27" t="s">
        <v>11</v>
      </c>
      <c r="T323" s="31"/>
      <c r="U323" s="36" t="s">
        <v>269</v>
      </c>
      <c r="V323" s="36">
        <v>293</v>
      </c>
      <c r="W323" s="36"/>
    </row>
    <row r="324" spans="2:25" s="5" customFormat="1" x14ac:dyDescent="0.25">
      <c r="B324" s="57" t="s">
        <v>736</v>
      </c>
      <c r="C324" s="73">
        <v>1.6</v>
      </c>
      <c r="D324" s="34">
        <f t="shared" ref="D324" si="174">C324/5</f>
        <v>0.32</v>
      </c>
      <c r="E324" s="78">
        <f t="shared" ref="E324" si="175">D324*1.943844</f>
        <v>0.62203007999999993</v>
      </c>
      <c r="F324" s="78">
        <f t="shared" ref="F324" si="176">60*(G324*D324)/(PI()*1.82)</f>
        <v>26.863955229577055</v>
      </c>
      <c r="G324" s="28">
        <v>8</v>
      </c>
      <c r="H324" s="84">
        <v>0</v>
      </c>
      <c r="I324" s="35">
        <v>0</v>
      </c>
      <c r="J324" s="30">
        <v>-2.6</v>
      </c>
      <c r="K324" s="84">
        <v>7</v>
      </c>
      <c r="L324" s="32" t="s">
        <v>2</v>
      </c>
      <c r="M324" s="59" t="s">
        <v>2</v>
      </c>
      <c r="N324" s="32" t="s">
        <v>51</v>
      </c>
      <c r="O324" s="59" t="s">
        <v>2</v>
      </c>
      <c r="P324" s="32" t="s">
        <v>2</v>
      </c>
      <c r="Q324" s="30" t="s">
        <v>30</v>
      </c>
      <c r="R324" s="105" t="s">
        <v>508</v>
      </c>
      <c r="S324" s="27" t="s">
        <v>11</v>
      </c>
      <c r="T324" s="31"/>
      <c r="U324" s="36" t="s">
        <v>269</v>
      </c>
      <c r="V324" s="36">
        <v>294</v>
      </c>
      <c r="W324" s="36"/>
    </row>
    <row r="325" spans="2:25" s="5" customFormat="1" x14ac:dyDescent="0.25">
      <c r="B325" s="26"/>
      <c r="C325" s="73"/>
      <c r="D325" s="28"/>
      <c r="E325" s="77"/>
      <c r="F325" s="28"/>
      <c r="G325" s="29"/>
      <c r="H325" s="32"/>
      <c r="I325" s="29"/>
      <c r="J325" s="30"/>
      <c r="K325" s="41"/>
      <c r="L325" s="32"/>
      <c r="M325" s="32"/>
      <c r="N325" s="32"/>
      <c r="O325" s="59"/>
      <c r="P325" s="32"/>
      <c r="Q325" s="30"/>
      <c r="R325" s="105" t="s">
        <v>508</v>
      </c>
      <c r="S325" s="16" t="s">
        <v>720</v>
      </c>
      <c r="T325" s="31" t="s">
        <v>728</v>
      </c>
      <c r="U325" s="36"/>
      <c r="V325" s="36"/>
      <c r="W325" s="36"/>
    </row>
    <row r="326" spans="2:25" s="5" customFormat="1" x14ac:dyDescent="0.25">
      <c r="B326" s="57" t="s">
        <v>287</v>
      </c>
      <c r="C326" s="73">
        <v>1.6</v>
      </c>
      <c r="D326" s="34">
        <f t="shared" ref="D326" si="177">C326/5</f>
        <v>0.32</v>
      </c>
      <c r="E326" s="78">
        <f t="shared" ref="E326" si="178">D326*1.943844</f>
        <v>0.62203007999999993</v>
      </c>
      <c r="F326" s="78">
        <f t="shared" si="165"/>
        <v>26.863955229577055</v>
      </c>
      <c r="G326" s="28">
        <v>8</v>
      </c>
      <c r="H326" s="84">
        <v>0</v>
      </c>
      <c r="I326" s="35">
        <v>0</v>
      </c>
      <c r="J326" s="30">
        <v>-2.6</v>
      </c>
      <c r="K326" s="84">
        <v>7</v>
      </c>
      <c r="L326" s="32" t="s">
        <v>2</v>
      </c>
      <c r="M326" s="59" t="s">
        <v>2</v>
      </c>
      <c r="N326" s="32" t="s">
        <v>51</v>
      </c>
      <c r="O326" s="59" t="s">
        <v>2</v>
      </c>
      <c r="P326" s="32" t="s">
        <v>2</v>
      </c>
      <c r="Q326" s="30" t="s">
        <v>30</v>
      </c>
      <c r="R326" s="105" t="s">
        <v>508</v>
      </c>
      <c r="S326" s="27" t="s">
        <v>11</v>
      </c>
      <c r="T326" s="31" t="s">
        <v>728</v>
      </c>
      <c r="U326" s="36" t="s">
        <v>269</v>
      </c>
      <c r="V326" s="36"/>
      <c r="W326" s="36"/>
    </row>
    <row r="327" spans="2:25" s="5" customFormat="1" x14ac:dyDescent="0.25">
      <c r="B327" s="26"/>
      <c r="C327" s="73"/>
      <c r="D327" s="28"/>
      <c r="E327" s="77"/>
      <c r="F327" s="28"/>
      <c r="G327" s="29"/>
      <c r="H327" s="32"/>
      <c r="I327" s="29"/>
      <c r="J327" s="30"/>
      <c r="K327" s="41"/>
      <c r="L327" s="32"/>
      <c r="M327" s="32"/>
      <c r="N327" s="32"/>
      <c r="O327" s="59"/>
      <c r="P327" s="32"/>
      <c r="Q327" s="30"/>
      <c r="R327" s="105" t="s">
        <v>508</v>
      </c>
      <c r="S327" s="16" t="s">
        <v>721</v>
      </c>
      <c r="T327" s="31" t="s">
        <v>728</v>
      </c>
      <c r="U327" s="36"/>
      <c r="V327" s="36"/>
      <c r="W327" s="36"/>
    </row>
    <row r="328" spans="2:25" s="5" customFormat="1" x14ac:dyDescent="0.25">
      <c r="B328" s="57" t="s">
        <v>288</v>
      </c>
      <c r="C328" s="73">
        <v>1.6</v>
      </c>
      <c r="D328" s="34">
        <f t="shared" ref="D328" si="179">C328/5</f>
        <v>0.32</v>
      </c>
      <c r="E328" s="78">
        <f t="shared" ref="E328" si="180">D328*1.943844</f>
        <v>0.62203007999999993</v>
      </c>
      <c r="F328" s="78">
        <f t="shared" si="165"/>
        <v>26.863955229577055</v>
      </c>
      <c r="G328" s="28">
        <v>8</v>
      </c>
      <c r="H328" s="84">
        <v>0</v>
      </c>
      <c r="I328" s="35">
        <v>0</v>
      </c>
      <c r="J328" s="30">
        <v>-2.6</v>
      </c>
      <c r="K328" s="84">
        <v>7</v>
      </c>
      <c r="L328" s="32" t="s">
        <v>2</v>
      </c>
      <c r="M328" s="59" t="s">
        <v>2</v>
      </c>
      <c r="N328" s="32" t="s">
        <v>51</v>
      </c>
      <c r="O328" s="59" t="s">
        <v>2</v>
      </c>
      <c r="P328" s="32" t="s">
        <v>2</v>
      </c>
      <c r="Q328" s="30" t="s">
        <v>30</v>
      </c>
      <c r="R328" s="105" t="s">
        <v>508</v>
      </c>
      <c r="S328" s="27" t="s">
        <v>11</v>
      </c>
      <c r="T328" s="31" t="s">
        <v>728</v>
      </c>
      <c r="U328" s="36" t="s">
        <v>269</v>
      </c>
      <c r="V328" s="36"/>
      <c r="W328" s="36"/>
    </row>
    <row r="329" spans="2:25" s="7" customFormat="1" x14ac:dyDescent="0.25">
      <c r="B329" s="15"/>
      <c r="C329" s="93"/>
      <c r="D329" s="15"/>
      <c r="E329" s="93"/>
      <c r="F329" s="15"/>
      <c r="G329" s="13"/>
      <c r="H329" s="14"/>
      <c r="I329" s="13"/>
      <c r="J329" s="50"/>
      <c r="K329" s="51"/>
      <c r="L329" s="14"/>
      <c r="M329" s="14"/>
      <c r="N329" s="14"/>
      <c r="O329" s="14"/>
      <c r="P329" s="14"/>
      <c r="Q329" s="50"/>
      <c r="R329" s="50"/>
      <c r="S329" s="48"/>
      <c r="T329" s="49"/>
      <c r="U329" s="5"/>
      <c r="V329" s="5"/>
      <c r="W329" s="5"/>
    </row>
    <row r="330" spans="2:25" s="5" customFormat="1" x14ac:dyDescent="0.25">
      <c r="B330" s="4" t="s">
        <v>40</v>
      </c>
      <c r="C330" s="94"/>
      <c r="E330" s="6"/>
      <c r="G330" s="17"/>
      <c r="H330" s="17"/>
      <c r="I330" s="17"/>
      <c r="K330" s="42"/>
      <c r="L330" s="17"/>
      <c r="M330" s="17"/>
      <c r="N330" s="17"/>
      <c r="O330" s="17"/>
      <c r="P330" s="17"/>
      <c r="Q330" s="17"/>
      <c r="R330" s="17"/>
    </row>
    <row r="331" spans="2:25" s="5" customFormat="1" x14ac:dyDescent="0.25">
      <c r="B331" s="26"/>
      <c r="C331" s="73"/>
      <c r="D331" s="28"/>
      <c r="E331" s="77"/>
      <c r="F331" s="28"/>
      <c r="G331" s="29"/>
      <c r="H331" s="32"/>
      <c r="I331" s="29"/>
      <c r="J331" s="30"/>
      <c r="K331" s="41"/>
      <c r="L331" s="32"/>
      <c r="M331" s="32"/>
      <c r="N331" s="32"/>
      <c r="O331" s="59"/>
      <c r="P331" s="32"/>
      <c r="Q331" s="30"/>
      <c r="R331" s="105" t="s">
        <v>508</v>
      </c>
      <c r="S331" s="16" t="s">
        <v>61</v>
      </c>
      <c r="T331" s="31"/>
      <c r="U331" s="36"/>
      <c r="V331" s="36"/>
      <c r="W331" s="36"/>
    </row>
    <row r="332" spans="2:25" s="5" customFormat="1" x14ac:dyDescent="0.25">
      <c r="B332" s="26" t="s">
        <v>739</v>
      </c>
      <c r="C332" s="92">
        <v>0</v>
      </c>
      <c r="D332" s="34">
        <f>C332/5</f>
        <v>0</v>
      </c>
      <c r="E332" s="78">
        <f>D332*1.943844</f>
        <v>0</v>
      </c>
      <c r="F332" s="78">
        <f t="shared" ref="F332:F335" si="181">60*(G332*D332)/(PI()*1.82)</f>
        <v>0</v>
      </c>
      <c r="G332" s="28">
        <v>0</v>
      </c>
      <c r="H332" s="84">
        <v>0</v>
      </c>
      <c r="I332" s="28">
        <v>0</v>
      </c>
      <c r="J332" s="30">
        <v>-2.6</v>
      </c>
      <c r="K332" s="43">
        <v>7</v>
      </c>
      <c r="L332" s="32" t="s">
        <v>2</v>
      </c>
      <c r="M332" s="59" t="s">
        <v>2</v>
      </c>
      <c r="N332" s="32" t="s">
        <v>51</v>
      </c>
      <c r="O332" s="59" t="s">
        <v>2</v>
      </c>
      <c r="P332" s="32" t="s">
        <v>2</v>
      </c>
      <c r="Q332" s="70" t="s">
        <v>31</v>
      </c>
      <c r="R332" s="105" t="s">
        <v>508</v>
      </c>
      <c r="S332" s="37" t="s">
        <v>740</v>
      </c>
      <c r="T332" s="36"/>
      <c r="U332" s="36" t="s">
        <v>335</v>
      </c>
      <c r="V332" s="36">
        <v>295</v>
      </c>
      <c r="W332" s="36" t="s">
        <v>742</v>
      </c>
      <c r="X332" s="6">
        <f>CONVERT(100,"g","lbm")</f>
        <v>0.22046226218487758</v>
      </c>
      <c r="Y332" s="5" t="s">
        <v>743</v>
      </c>
    </row>
    <row r="333" spans="2:25" x14ac:dyDescent="0.25">
      <c r="B333" s="26" t="s">
        <v>290</v>
      </c>
      <c r="C333" s="92">
        <v>1.6</v>
      </c>
      <c r="D333" s="34">
        <f t="shared" ref="D333:D336" si="182">C333/5</f>
        <v>0.32</v>
      </c>
      <c r="E333" s="78">
        <f>D333*1.943844</f>
        <v>0.62203007999999993</v>
      </c>
      <c r="F333" s="78">
        <f t="shared" si="181"/>
        <v>26.863955229577055</v>
      </c>
      <c r="G333" s="28">
        <v>8</v>
      </c>
      <c r="H333" s="84">
        <v>0</v>
      </c>
      <c r="I333" s="28">
        <v>0</v>
      </c>
      <c r="J333" s="30">
        <v>-2.6</v>
      </c>
      <c r="K333" s="43">
        <v>7</v>
      </c>
      <c r="L333" s="32" t="s">
        <v>2</v>
      </c>
      <c r="M333" s="59" t="s">
        <v>2</v>
      </c>
      <c r="N333" s="32" t="s">
        <v>51</v>
      </c>
      <c r="O333" s="59" t="s">
        <v>2</v>
      </c>
      <c r="P333" s="32" t="s">
        <v>2</v>
      </c>
      <c r="Q333" s="70" t="s">
        <v>31</v>
      </c>
      <c r="R333" s="105" t="s">
        <v>508</v>
      </c>
      <c r="S333" s="37" t="s">
        <v>15</v>
      </c>
      <c r="T333" s="36"/>
      <c r="U333" s="36" t="s">
        <v>335</v>
      </c>
      <c r="V333" s="36" t="s">
        <v>744</v>
      </c>
      <c r="W333" s="36" t="s">
        <v>741</v>
      </c>
    </row>
    <row r="334" spans="2:25" s="5" customFormat="1" x14ac:dyDescent="0.25">
      <c r="B334" s="26" t="s">
        <v>291</v>
      </c>
      <c r="C334" s="92">
        <v>2</v>
      </c>
      <c r="D334" s="34">
        <f t="shared" si="182"/>
        <v>0.4</v>
      </c>
      <c r="E334" s="78">
        <f>D334*1.943844</f>
        <v>0.77753760000000005</v>
      </c>
      <c r="F334" s="78">
        <f t="shared" si="181"/>
        <v>33.57994403697132</v>
      </c>
      <c r="G334" s="28">
        <v>8</v>
      </c>
      <c r="H334" s="84">
        <v>0</v>
      </c>
      <c r="I334" s="28">
        <v>0</v>
      </c>
      <c r="J334" s="30">
        <v>-2.6</v>
      </c>
      <c r="K334" s="43">
        <v>7</v>
      </c>
      <c r="L334" s="32" t="s">
        <v>2</v>
      </c>
      <c r="M334" s="59" t="s">
        <v>2</v>
      </c>
      <c r="N334" s="32" t="s">
        <v>51</v>
      </c>
      <c r="O334" s="59" t="s">
        <v>2</v>
      </c>
      <c r="P334" s="32" t="s">
        <v>2</v>
      </c>
      <c r="Q334" s="70" t="s">
        <v>31</v>
      </c>
      <c r="R334" s="105" t="s">
        <v>508</v>
      </c>
      <c r="S334" s="37" t="s">
        <v>15</v>
      </c>
      <c r="T334" s="36"/>
      <c r="U334" s="36" t="s">
        <v>269</v>
      </c>
      <c r="V334" s="36">
        <v>298</v>
      </c>
      <c r="W334" s="36"/>
    </row>
    <row r="335" spans="2:25" s="5" customFormat="1" x14ac:dyDescent="0.25">
      <c r="B335" s="26" t="s">
        <v>730</v>
      </c>
      <c r="C335" s="92">
        <v>1.6</v>
      </c>
      <c r="D335" s="34">
        <f t="shared" si="182"/>
        <v>0.32</v>
      </c>
      <c r="E335" s="78">
        <f>D335*1.943844</f>
        <v>0.62203007999999993</v>
      </c>
      <c r="F335" s="78">
        <f t="shared" si="181"/>
        <v>26.863955229577055</v>
      </c>
      <c r="G335" s="28">
        <v>8</v>
      </c>
      <c r="H335" s="84">
        <v>0</v>
      </c>
      <c r="I335" s="81">
        <v>30</v>
      </c>
      <c r="J335" s="30">
        <v>-2.6</v>
      </c>
      <c r="K335" s="43">
        <v>7</v>
      </c>
      <c r="L335" s="32" t="s">
        <v>2</v>
      </c>
      <c r="M335" s="59" t="s">
        <v>2</v>
      </c>
      <c r="N335" s="32" t="s">
        <v>51</v>
      </c>
      <c r="O335" s="59" t="s">
        <v>2</v>
      </c>
      <c r="P335" s="32" t="s">
        <v>2</v>
      </c>
      <c r="Q335" s="70" t="s">
        <v>31</v>
      </c>
      <c r="R335" s="105" t="s">
        <v>508</v>
      </c>
      <c r="S335" s="37" t="s">
        <v>15</v>
      </c>
      <c r="T335" s="36"/>
      <c r="U335" s="36" t="s">
        <v>269</v>
      </c>
      <c r="V335" s="36"/>
      <c r="W335" s="36"/>
    </row>
    <row r="336" spans="2:25" s="5" customFormat="1" x14ac:dyDescent="0.25">
      <c r="B336" s="26" t="s">
        <v>745</v>
      </c>
      <c r="C336" s="92">
        <v>2</v>
      </c>
      <c r="D336" s="34">
        <f t="shared" si="182"/>
        <v>0.4</v>
      </c>
      <c r="E336" s="78">
        <f>D336*1.943844</f>
        <v>0.77753760000000005</v>
      </c>
      <c r="F336" s="78">
        <f t="shared" ref="F336" si="183">60*(G336*D336)/(PI()*1.82)</f>
        <v>33.57994403697132</v>
      </c>
      <c r="G336" s="28">
        <v>8</v>
      </c>
      <c r="H336" s="84">
        <v>0</v>
      </c>
      <c r="I336" s="81">
        <v>30</v>
      </c>
      <c r="J336" s="30">
        <v>-2.6</v>
      </c>
      <c r="K336" s="43">
        <v>7</v>
      </c>
      <c r="L336" s="32" t="s">
        <v>2</v>
      </c>
      <c r="M336" s="59" t="s">
        <v>2</v>
      </c>
      <c r="N336" s="32" t="s">
        <v>51</v>
      </c>
      <c r="O336" s="59" t="s">
        <v>2</v>
      </c>
      <c r="P336" s="32" t="s">
        <v>2</v>
      </c>
      <c r="Q336" s="70" t="s">
        <v>31</v>
      </c>
      <c r="R336" s="105" t="s">
        <v>508</v>
      </c>
      <c r="S336" s="37" t="s">
        <v>15</v>
      </c>
      <c r="T336" s="36"/>
      <c r="U336" s="36" t="s">
        <v>269</v>
      </c>
      <c r="V336" s="36"/>
      <c r="W336" s="36"/>
    </row>
    <row r="337" spans="2:23" s="5" customFormat="1" x14ac:dyDescent="0.25">
      <c r="B337" s="26"/>
      <c r="C337" s="73"/>
      <c r="D337" s="28"/>
      <c r="E337" s="77"/>
      <c r="F337" s="28"/>
      <c r="G337" s="29"/>
      <c r="H337" s="32"/>
      <c r="I337" s="29"/>
      <c r="J337" s="30"/>
      <c r="K337" s="41"/>
      <c r="L337" s="32"/>
      <c r="M337" s="32"/>
      <c r="N337" s="32"/>
      <c r="O337" s="59"/>
      <c r="P337" s="32"/>
      <c r="Q337" s="30"/>
      <c r="R337" s="105" t="s">
        <v>508</v>
      </c>
      <c r="S337" s="16" t="s">
        <v>718</v>
      </c>
      <c r="T337" s="31"/>
      <c r="U337" s="36"/>
      <c r="V337" s="36"/>
      <c r="W337" s="36"/>
    </row>
    <row r="338" spans="2:23" s="5" customFormat="1" x14ac:dyDescent="0.25">
      <c r="B338" s="57" t="s">
        <v>746</v>
      </c>
      <c r="C338" s="73">
        <v>0</v>
      </c>
      <c r="D338" s="34">
        <f>C338/5</f>
        <v>0</v>
      </c>
      <c r="E338" s="78">
        <f>D338*1.943844</f>
        <v>0</v>
      </c>
      <c r="F338" s="78">
        <f t="shared" ref="F338" si="184">60*(G338*D338)/(PI()*1.82)</f>
        <v>0</v>
      </c>
      <c r="G338" s="35">
        <v>0</v>
      </c>
      <c r="H338" s="84">
        <v>0</v>
      </c>
      <c r="I338" s="35">
        <v>0</v>
      </c>
      <c r="J338" s="30">
        <v>-2.6</v>
      </c>
      <c r="K338" s="84">
        <v>7</v>
      </c>
      <c r="L338" s="32" t="s">
        <v>2</v>
      </c>
      <c r="M338" s="59" t="s">
        <v>2</v>
      </c>
      <c r="N338" s="32" t="s">
        <v>51</v>
      </c>
      <c r="O338" s="59" t="s">
        <v>2</v>
      </c>
      <c r="P338" s="32" t="s">
        <v>2</v>
      </c>
      <c r="Q338" s="30" t="s">
        <v>30</v>
      </c>
      <c r="R338" s="105" t="s">
        <v>508</v>
      </c>
      <c r="S338" s="27" t="s">
        <v>747</v>
      </c>
      <c r="T338" s="27"/>
      <c r="U338" s="36" t="s">
        <v>331</v>
      </c>
      <c r="V338" s="36">
        <v>301</v>
      </c>
      <c r="W338" s="36"/>
    </row>
    <row r="339" spans="2:23" s="5" customFormat="1" x14ac:dyDescent="0.25">
      <c r="B339" s="57" t="s">
        <v>251</v>
      </c>
      <c r="C339" s="73">
        <v>0.8</v>
      </c>
      <c r="D339" s="34">
        <f>C339/5</f>
        <v>0.16</v>
      </c>
      <c r="E339" s="82">
        <f>D339*1.943844</f>
        <v>0.31101503999999996</v>
      </c>
      <c r="F339" s="78">
        <f t="shared" ref="F339:F340" si="185">60*(G339*D339)/(PI()*1.82)</f>
        <v>13.431977614788527</v>
      </c>
      <c r="G339" s="35">
        <v>8</v>
      </c>
      <c r="H339" s="84">
        <v>0</v>
      </c>
      <c r="I339" s="35">
        <v>0</v>
      </c>
      <c r="J339" s="30">
        <v>-2.6</v>
      </c>
      <c r="K339" s="84">
        <v>7</v>
      </c>
      <c r="L339" s="32" t="s">
        <v>2</v>
      </c>
      <c r="M339" s="59" t="s">
        <v>2</v>
      </c>
      <c r="N339" s="32" t="s">
        <v>51</v>
      </c>
      <c r="O339" s="59" t="s">
        <v>2</v>
      </c>
      <c r="P339" s="32" t="s">
        <v>2</v>
      </c>
      <c r="Q339" s="30" t="s">
        <v>30</v>
      </c>
      <c r="R339" s="105" t="s">
        <v>508</v>
      </c>
      <c r="S339" s="27" t="s">
        <v>8</v>
      </c>
      <c r="T339" s="27"/>
      <c r="U339" s="36" t="s">
        <v>331</v>
      </c>
      <c r="V339" s="36"/>
      <c r="W339" s="36"/>
    </row>
    <row r="340" spans="2:23" s="5" customFormat="1" x14ac:dyDescent="0.25">
      <c r="B340" s="57" t="s">
        <v>252</v>
      </c>
      <c r="C340" s="73">
        <v>1.6</v>
      </c>
      <c r="D340" s="34">
        <f t="shared" ref="D340" si="186">C340/5</f>
        <v>0.32</v>
      </c>
      <c r="E340" s="82">
        <f>D340*1.943844</f>
        <v>0.62203007999999993</v>
      </c>
      <c r="F340" s="78">
        <f t="shared" si="185"/>
        <v>26.863955229577055</v>
      </c>
      <c r="G340" s="35">
        <v>8</v>
      </c>
      <c r="H340" s="84">
        <v>0</v>
      </c>
      <c r="I340" s="35">
        <v>0</v>
      </c>
      <c r="J340" s="30">
        <v>-2.6</v>
      </c>
      <c r="K340" s="84">
        <v>7</v>
      </c>
      <c r="L340" s="32" t="s">
        <v>2</v>
      </c>
      <c r="M340" s="59" t="s">
        <v>2</v>
      </c>
      <c r="N340" s="32" t="s">
        <v>51</v>
      </c>
      <c r="O340" s="59" t="s">
        <v>2</v>
      </c>
      <c r="P340" s="32" t="s">
        <v>2</v>
      </c>
      <c r="Q340" s="30" t="s">
        <v>30</v>
      </c>
      <c r="R340" s="105" t="s">
        <v>508</v>
      </c>
      <c r="S340" s="27" t="s">
        <v>8</v>
      </c>
      <c r="T340" s="27"/>
      <c r="U340" s="36" t="s">
        <v>269</v>
      </c>
      <c r="V340" s="36"/>
      <c r="W340" s="36"/>
    </row>
    <row r="341" spans="2:23" s="5" customFormat="1" x14ac:dyDescent="0.25">
      <c r="B341" s="57" t="s">
        <v>731</v>
      </c>
      <c r="C341" s="73">
        <v>1.6</v>
      </c>
      <c r="D341" s="34">
        <f t="shared" ref="D341" si="187">C341/5</f>
        <v>0.32</v>
      </c>
      <c r="E341" s="82">
        <f>D341*1.943844</f>
        <v>0.62203007999999993</v>
      </c>
      <c r="F341" s="78">
        <f t="shared" ref="F341" si="188">60*(G341*D341)/(PI()*1.82)</f>
        <v>26.863955229577055</v>
      </c>
      <c r="G341" s="35">
        <v>8</v>
      </c>
      <c r="H341" s="85">
        <v>45</v>
      </c>
      <c r="I341" s="35">
        <v>0</v>
      </c>
      <c r="J341" s="30">
        <v>-2.6</v>
      </c>
      <c r="K341" s="84">
        <v>7</v>
      </c>
      <c r="L341" s="32" t="s">
        <v>2</v>
      </c>
      <c r="M341" s="59" t="s">
        <v>2</v>
      </c>
      <c r="N341" s="32" t="s">
        <v>51</v>
      </c>
      <c r="O341" s="59" t="s">
        <v>2</v>
      </c>
      <c r="P341" s="32" t="s">
        <v>2</v>
      </c>
      <c r="Q341" s="30" t="s">
        <v>30</v>
      </c>
      <c r="R341" s="105" t="s">
        <v>508</v>
      </c>
      <c r="S341" s="27" t="s">
        <v>735</v>
      </c>
      <c r="T341" s="27"/>
      <c r="U341" s="36" t="s">
        <v>269</v>
      </c>
      <c r="V341" s="36"/>
      <c r="W341" s="36"/>
    </row>
    <row r="342" spans="2:23" s="5" customFormat="1" x14ac:dyDescent="0.25">
      <c r="B342" s="57" t="s">
        <v>732</v>
      </c>
      <c r="C342" s="73">
        <v>1.6</v>
      </c>
      <c r="D342" s="34">
        <f t="shared" ref="D342" si="189">C342/5</f>
        <v>0.32</v>
      </c>
      <c r="E342" s="82">
        <f>D342*1.943844</f>
        <v>0.62203007999999993</v>
      </c>
      <c r="F342" s="78">
        <f t="shared" ref="F342" si="190">60*(G342*D342)/(PI()*1.82)</f>
        <v>26.863955229577055</v>
      </c>
      <c r="G342" s="35">
        <v>8</v>
      </c>
      <c r="H342" s="85">
        <v>90</v>
      </c>
      <c r="I342" s="35">
        <v>0</v>
      </c>
      <c r="J342" s="30">
        <v>-2.6</v>
      </c>
      <c r="K342" s="84">
        <v>7</v>
      </c>
      <c r="L342" s="32" t="s">
        <v>2</v>
      </c>
      <c r="M342" s="59" t="s">
        <v>2</v>
      </c>
      <c r="N342" s="32" t="s">
        <v>51</v>
      </c>
      <c r="O342" s="59" t="s">
        <v>2</v>
      </c>
      <c r="P342" s="32" t="s">
        <v>2</v>
      </c>
      <c r="Q342" s="30" t="s">
        <v>30</v>
      </c>
      <c r="R342" s="105" t="s">
        <v>508</v>
      </c>
      <c r="S342" s="27" t="s">
        <v>735</v>
      </c>
      <c r="T342" s="27"/>
      <c r="U342" s="36" t="s">
        <v>269</v>
      </c>
      <c r="V342" s="36"/>
      <c r="W342" s="36"/>
    </row>
    <row r="343" spans="2:23" s="5" customFormat="1" x14ac:dyDescent="0.25">
      <c r="B343" s="26"/>
      <c r="C343" s="73"/>
      <c r="D343" s="28"/>
      <c r="E343" s="77"/>
      <c r="F343" s="28"/>
      <c r="G343" s="29"/>
      <c r="H343" s="32"/>
      <c r="I343" s="29"/>
      <c r="J343" s="30"/>
      <c r="K343" s="41"/>
      <c r="L343" s="32"/>
      <c r="M343" s="32"/>
      <c r="N343" s="32"/>
      <c r="O343" s="59"/>
      <c r="P343" s="32"/>
      <c r="Q343" s="30"/>
      <c r="R343" s="105" t="s">
        <v>508</v>
      </c>
      <c r="S343" s="16" t="s">
        <v>57</v>
      </c>
      <c r="T343" s="31"/>
      <c r="U343" s="36"/>
      <c r="V343" s="36"/>
      <c r="W343" s="36"/>
    </row>
    <row r="344" spans="2:23" s="5" customFormat="1" x14ac:dyDescent="0.25">
      <c r="B344" s="57" t="s">
        <v>255</v>
      </c>
      <c r="C344" s="73">
        <v>1.6</v>
      </c>
      <c r="D344" s="34">
        <f>C344/5</f>
        <v>0.32</v>
      </c>
      <c r="E344" s="78">
        <f>D344*1.943844</f>
        <v>0.62203007999999993</v>
      </c>
      <c r="F344" s="78">
        <f t="shared" ref="F344:F346" si="191">60*(G344*D344)/(PI()*1.82)</f>
        <v>26.863955229577055</v>
      </c>
      <c r="G344" s="35">
        <v>8</v>
      </c>
      <c r="H344" s="84">
        <v>0</v>
      </c>
      <c r="I344" s="35">
        <v>0</v>
      </c>
      <c r="J344" s="30">
        <v>-2.6</v>
      </c>
      <c r="K344" s="84">
        <v>7</v>
      </c>
      <c r="L344" s="32" t="s">
        <v>2</v>
      </c>
      <c r="M344" s="59" t="s">
        <v>2</v>
      </c>
      <c r="N344" s="32" t="s">
        <v>51</v>
      </c>
      <c r="O344" s="59" t="s">
        <v>2</v>
      </c>
      <c r="P344" s="32" t="s">
        <v>2</v>
      </c>
      <c r="Q344" s="30" t="s">
        <v>30</v>
      </c>
      <c r="R344" s="105" t="s">
        <v>508</v>
      </c>
      <c r="S344" s="27" t="s">
        <v>9</v>
      </c>
      <c r="T344" s="27"/>
      <c r="U344" s="36" t="s">
        <v>269</v>
      </c>
      <c r="V344" s="36"/>
      <c r="W344" s="36"/>
    </row>
    <row r="345" spans="2:23" s="5" customFormat="1" x14ac:dyDescent="0.25">
      <c r="B345" s="57" t="s">
        <v>256</v>
      </c>
      <c r="C345" s="73">
        <v>2</v>
      </c>
      <c r="D345" s="34">
        <f t="shared" ref="D345:D346" si="192">C345/5</f>
        <v>0.4</v>
      </c>
      <c r="E345" s="82">
        <f t="shared" ref="E345:E346" si="193">D345*1.943844</f>
        <v>0.77753760000000005</v>
      </c>
      <c r="F345" s="78">
        <f t="shared" si="191"/>
        <v>33.57994403697132</v>
      </c>
      <c r="G345" s="35">
        <v>8</v>
      </c>
      <c r="H345" s="84">
        <v>0</v>
      </c>
      <c r="I345" s="35">
        <v>0</v>
      </c>
      <c r="J345" s="30">
        <v>-2.6</v>
      </c>
      <c r="K345" s="84">
        <v>7</v>
      </c>
      <c r="L345" s="32" t="s">
        <v>2</v>
      </c>
      <c r="M345" s="59" t="s">
        <v>2</v>
      </c>
      <c r="N345" s="32" t="s">
        <v>51</v>
      </c>
      <c r="O345" s="59" t="s">
        <v>2</v>
      </c>
      <c r="P345" s="32" t="s">
        <v>2</v>
      </c>
      <c r="Q345" s="30" t="s">
        <v>30</v>
      </c>
      <c r="R345" s="105" t="s">
        <v>508</v>
      </c>
      <c r="S345" s="27" t="s">
        <v>9</v>
      </c>
      <c r="T345" s="27"/>
      <c r="U345" s="36" t="s">
        <v>269</v>
      </c>
      <c r="V345" s="36"/>
      <c r="W345" s="36"/>
    </row>
    <row r="346" spans="2:23" s="5" customFormat="1" x14ac:dyDescent="0.25">
      <c r="B346" s="57" t="s">
        <v>733</v>
      </c>
      <c r="C346" s="73">
        <v>1.6</v>
      </c>
      <c r="D346" s="34">
        <f t="shared" si="192"/>
        <v>0.32</v>
      </c>
      <c r="E346" s="82">
        <f t="shared" si="193"/>
        <v>0.62203007999999993</v>
      </c>
      <c r="F346" s="78">
        <f t="shared" si="191"/>
        <v>26.863955229577055</v>
      </c>
      <c r="G346" s="35">
        <v>8</v>
      </c>
      <c r="H346" s="85">
        <v>45</v>
      </c>
      <c r="I346" s="35">
        <v>0</v>
      </c>
      <c r="J346" s="30">
        <v>-2.6</v>
      </c>
      <c r="K346" s="84">
        <v>7</v>
      </c>
      <c r="L346" s="32" t="s">
        <v>2</v>
      </c>
      <c r="M346" s="59" t="s">
        <v>2</v>
      </c>
      <c r="N346" s="32" t="s">
        <v>51</v>
      </c>
      <c r="O346" s="59" t="s">
        <v>2</v>
      </c>
      <c r="P346" s="32" t="s">
        <v>2</v>
      </c>
      <c r="Q346" s="30" t="s">
        <v>30</v>
      </c>
      <c r="R346" s="105" t="s">
        <v>508</v>
      </c>
      <c r="S346" s="27" t="s">
        <v>735</v>
      </c>
      <c r="T346" s="27"/>
      <c r="U346" s="36" t="s">
        <v>269</v>
      </c>
      <c r="V346" s="36"/>
      <c r="W346" s="36"/>
    </row>
    <row r="347" spans="2:23" s="5" customFormat="1" x14ac:dyDescent="0.25">
      <c r="B347" s="57" t="s">
        <v>734</v>
      </c>
      <c r="C347" s="73">
        <v>1.6</v>
      </c>
      <c r="D347" s="34">
        <f t="shared" ref="D347" si="194">C347/5</f>
        <v>0.32</v>
      </c>
      <c r="E347" s="82">
        <f t="shared" ref="E347" si="195">D347*1.943844</f>
        <v>0.62203007999999993</v>
      </c>
      <c r="F347" s="78">
        <f t="shared" ref="F347" si="196">60*(G347*D347)/(PI()*1.82)</f>
        <v>26.863955229577055</v>
      </c>
      <c r="G347" s="35">
        <v>8</v>
      </c>
      <c r="H347" s="85">
        <v>90</v>
      </c>
      <c r="I347" s="35">
        <v>0</v>
      </c>
      <c r="J347" s="30">
        <v>-2.6</v>
      </c>
      <c r="K347" s="84">
        <v>7</v>
      </c>
      <c r="L347" s="32" t="s">
        <v>2</v>
      </c>
      <c r="M347" s="59" t="s">
        <v>2</v>
      </c>
      <c r="N347" s="32" t="s">
        <v>51</v>
      </c>
      <c r="O347" s="59" t="s">
        <v>2</v>
      </c>
      <c r="P347" s="32" t="s">
        <v>2</v>
      </c>
      <c r="Q347" s="30" t="s">
        <v>30</v>
      </c>
      <c r="R347" s="105" t="s">
        <v>508</v>
      </c>
      <c r="S347" s="27" t="s">
        <v>735</v>
      </c>
      <c r="T347" s="27"/>
      <c r="U347" s="36" t="s">
        <v>269</v>
      </c>
      <c r="V347" s="36"/>
      <c r="W347" s="36"/>
    </row>
    <row r="348" spans="2:23" s="5" customFormat="1" x14ac:dyDescent="0.25">
      <c r="B348" s="26" t="s">
        <v>541</v>
      </c>
      <c r="C348" s="73"/>
      <c r="D348" s="77"/>
      <c r="E348" s="78"/>
      <c r="F348" s="78"/>
      <c r="G348" s="28"/>
      <c r="H348" s="84"/>
      <c r="I348" s="28"/>
      <c r="J348" s="30"/>
      <c r="K348" s="41"/>
      <c r="L348" s="32"/>
      <c r="M348" s="59"/>
      <c r="N348" s="32"/>
      <c r="O348" s="59"/>
      <c r="P348" s="32"/>
      <c r="Q348" s="30"/>
      <c r="R348" s="105" t="s">
        <v>508</v>
      </c>
      <c r="S348" s="27" t="s">
        <v>509</v>
      </c>
      <c r="T348" s="31"/>
      <c r="U348" s="36" t="s">
        <v>269</v>
      </c>
      <c r="V348" s="36"/>
      <c r="W348" s="36"/>
    </row>
    <row r="349" spans="2:23" s="5" customFormat="1" x14ac:dyDescent="0.25">
      <c r="B349" s="26"/>
      <c r="C349" s="34"/>
      <c r="D349" s="28"/>
      <c r="E349" s="28"/>
      <c r="F349" s="28"/>
      <c r="G349" s="29"/>
      <c r="H349" s="32"/>
      <c r="I349" s="29"/>
      <c r="J349" s="30"/>
      <c r="K349" s="41"/>
      <c r="L349" s="32"/>
      <c r="M349" s="32"/>
      <c r="N349" s="32"/>
      <c r="O349" s="59"/>
      <c r="P349" s="32"/>
      <c r="Q349" s="30"/>
      <c r="R349" s="105" t="s">
        <v>508</v>
      </c>
      <c r="S349" s="16" t="s">
        <v>59</v>
      </c>
      <c r="T349" s="31"/>
      <c r="U349" s="36"/>
      <c r="V349" s="36"/>
      <c r="W349" s="36"/>
    </row>
    <row r="350" spans="2:23" s="5" customFormat="1" x14ac:dyDescent="0.25">
      <c r="B350" s="26" t="s">
        <v>748</v>
      </c>
      <c r="C350" s="73"/>
      <c r="D350" s="77"/>
      <c r="E350" s="82">
        <v>0.5</v>
      </c>
      <c r="F350" s="82">
        <f>60*(G350*D350)/(PI()*1.82)</f>
        <v>0</v>
      </c>
      <c r="G350" s="28">
        <v>0</v>
      </c>
      <c r="H350" s="84">
        <v>0</v>
      </c>
      <c r="I350" s="28">
        <v>0</v>
      </c>
      <c r="J350" s="30">
        <v>-2.6</v>
      </c>
      <c r="K350" s="41">
        <v>7</v>
      </c>
      <c r="L350" s="32" t="s">
        <v>2</v>
      </c>
      <c r="M350" s="32" t="s">
        <v>5</v>
      </c>
      <c r="N350" s="32" t="s">
        <v>51</v>
      </c>
      <c r="O350" s="32" t="s">
        <v>5</v>
      </c>
      <c r="P350" s="32" t="s">
        <v>2</v>
      </c>
      <c r="Q350" s="32" t="s">
        <v>749</v>
      </c>
      <c r="R350" s="105" t="s">
        <v>508</v>
      </c>
      <c r="S350" s="37" t="s">
        <v>751</v>
      </c>
      <c r="T350" s="31"/>
      <c r="U350" s="36" t="s">
        <v>269</v>
      </c>
      <c r="V350" s="36">
        <v>309</v>
      </c>
      <c r="W350" s="36" t="s">
        <v>753</v>
      </c>
    </row>
    <row r="351" spans="2:23" s="5" customFormat="1" x14ac:dyDescent="0.25">
      <c r="B351" s="26" t="s">
        <v>316</v>
      </c>
      <c r="C351" s="73">
        <v>0</v>
      </c>
      <c r="D351" s="77">
        <f>C351/5</f>
        <v>0</v>
      </c>
      <c r="E351" s="82">
        <f>D351*1.943844</f>
        <v>0</v>
      </c>
      <c r="F351" s="82">
        <f>60*(G351*D351)/(PI()*1.82)</f>
        <v>0</v>
      </c>
      <c r="G351" s="28">
        <v>0</v>
      </c>
      <c r="H351" s="84">
        <v>0</v>
      </c>
      <c r="I351" s="28">
        <v>0</v>
      </c>
      <c r="J351" s="30">
        <v>-2.6</v>
      </c>
      <c r="K351" s="41">
        <v>7</v>
      </c>
      <c r="L351" s="32" t="s">
        <v>2</v>
      </c>
      <c r="M351" s="32" t="s">
        <v>5</v>
      </c>
      <c r="N351" s="32" t="s">
        <v>51</v>
      </c>
      <c r="O351" s="32" t="s">
        <v>5</v>
      </c>
      <c r="P351" s="32" t="s">
        <v>2</v>
      </c>
      <c r="Q351" s="32" t="s">
        <v>749</v>
      </c>
      <c r="R351" s="105" t="s">
        <v>508</v>
      </c>
      <c r="S351" s="37" t="s">
        <v>752</v>
      </c>
      <c r="T351" s="31"/>
      <c r="U351" s="36" t="s">
        <v>269</v>
      </c>
      <c r="V351" s="36"/>
      <c r="W351" s="36" t="s">
        <v>754</v>
      </c>
    </row>
    <row r="352" spans="2:23" s="5" customFormat="1" x14ac:dyDescent="0.25">
      <c r="B352" s="26" t="s">
        <v>317</v>
      </c>
      <c r="C352" s="73">
        <v>0.4</v>
      </c>
      <c r="D352" s="77">
        <f>C352/5</f>
        <v>0.08</v>
      </c>
      <c r="E352" s="82">
        <f>D352*1.943844</f>
        <v>0.15550751999999998</v>
      </c>
      <c r="F352" s="82">
        <f>60*(G352*D352)/(PI()*1.82)</f>
        <v>6.7159888073942637</v>
      </c>
      <c r="G352" s="28">
        <v>8</v>
      </c>
      <c r="H352" s="84">
        <v>0</v>
      </c>
      <c r="I352" s="28">
        <v>0</v>
      </c>
      <c r="J352" s="30">
        <v>-2.6</v>
      </c>
      <c r="K352" s="41">
        <v>7</v>
      </c>
      <c r="L352" s="32" t="s">
        <v>2</v>
      </c>
      <c r="M352" s="32" t="s">
        <v>5</v>
      </c>
      <c r="N352" s="32" t="s">
        <v>51</v>
      </c>
      <c r="O352" s="32" t="s">
        <v>5</v>
      </c>
      <c r="P352" s="32" t="s">
        <v>2</v>
      </c>
      <c r="Q352" s="32" t="s">
        <v>749</v>
      </c>
      <c r="R352" s="105" t="s">
        <v>508</v>
      </c>
      <c r="S352" s="37" t="s">
        <v>750</v>
      </c>
      <c r="T352" s="31"/>
      <c r="U352" s="36" t="s">
        <v>269</v>
      </c>
      <c r="V352" s="36"/>
      <c r="W352" s="36" t="s">
        <v>754</v>
      </c>
    </row>
    <row r="353" spans="2:23" s="5" customFormat="1" x14ac:dyDescent="0.25">
      <c r="B353" s="26" t="s">
        <v>542</v>
      </c>
      <c r="C353" s="73">
        <v>0.8</v>
      </c>
      <c r="D353" s="77">
        <f t="shared" ref="D353:D356" si="197">C353/5</f>
        <v>0.16</v>
      </c>
      <c r="E353" s="82">
        <f t="shared" ref="E353:E356" si="198">D353*1.943844</f>
        <v>0.31101503999999996</v>
      </c>
      <c r="F353" s="82">
        <f t="shared" ref="F353:F356" si="199">60*(G353*D353)/(PI()*1.82)</f>
        <v>13.431977614788527</v>
      </c>
      <c r="G353" s="28">
        <v>8</v>
      </c>
      <c r="H353" s="84">
        <v>0</v>
      </c>
      <c r="I353" s="28">
        <v>0</v>
      </c>
      <c r="J353" s="30">
        <v>-2.6</v>
      </c>
      <c r="K353" s="41">
        <v>7</v>
      </c>
      <c r="L353" s="32" t="s">
        <v>2</v>
      </c>
      <c r="M353" s="32" t="s">
        <v>5</v>
      </c>
      <c r="N353" s="32" t="s">
        <v>51</v>
      </c>
      <c r="O353" s="32" t="s">
        <v>5</v>
      </c>
      <c r="P353" s="32" t="s">
        <v>2</v>
      </c>
      <c r="Q353" s="32" t="s">
        <v>749</v>
      </c>
      <c r="R353" s="105" t="s">
        <v>508</v>
      </c>
      <c r="S353" s="37" t="s">
        <v>750</v>
      </c>
      <c r="T353" s="31"/>
      <c r="U353" s="36" t="s">
        <v>269</v>
      </c>
      <c r="V353" s="36"/>
      <c r="W353" s="36" t="s">
        <v>754</v>
      </c>
    </row>
    <row r="354" spans="2:23" s="5" customFormat="1" x14ac:dyDescent="0.25">
      <c r="B354" s="26" t="s">
        <v>543</v>
      </c>
      <c r="C354" s="73">
        <v>1.2</v>
      </c>
      <c r="D354" s="77">
        <f t="shared" si="197"/>
        <v>0.24</v>
      </c>
      <c r="E354" s="82">
        <f t="shared" si="198"/>
        <v>0.46652255999999998</v>
      </c>
      <c r="F354" s="82">
        <f t="shared" si="199"/>
        <v>20.14796642218279</v>
      </c>
      <c r="G354" s="28">
        <v>8</v>
      </c>
      <c r="H354" s="84">
        <v>0</v>
      </c>
      <c r="I354" s="28">
        <v>0</v>
      </c>
      <c r="J354" s="30">
        <v>-2.6</v>
      </c>
      <c r="K354" s="41">
        <v>7</v>
      </c>
      <c r="L354" s="32" t="s">
        <v>2</v>
      </c>
      <c r="M354" s="32" t="s">
        <v>5</v>
      </c>
      <c r="N354" s="32" t="s">
        <v>51</v>
      </c>
      <c r="O354" s="32" t="s">
        <v>5</v>
      </c>
      <c r="P354" s="32" t="s">
        <v>2</v>
      </c>
      <c r="Q354" s="32" t="s">
        <v>749</v>
      </c>
      <c r="R354" s="105" t="s">
        <v>508</v>
      </c>
      <c r="S354" s="37" t="s">
        <v>750</v>
      </c>
      <c r="T354" s="31"/>
      <c r="U354" s="36" t="s">
        <v>269</v>
      </c>
      <c r="V354" s="36"/>
      <c r="W354" s="36" t="s">
        <v>754</v>
      </c>
    </row>
    <row r="355" spans="2:23" s="5" customFormat="1" x14ac:dyDescent="0.25">
      <c r="B355" s="26" t="s">
        <v>544</v>
      </c>
      <c r="C355" s="73">
        <v>1.6</v>
      </c>
      <c r="D355" s="77">
        <f t="shared" si="197"/>
        <v>0.32</v>
      </c>
      <c r="E355" s="82">
        <f t="shared" si="198"/>
        <v>0.62203007999999993</v>
      </c>
      <c r="F355" s="82">
        <f t="shared" si="199"/>
        <v>26.863955229577055</v>
      </c>
      <c r="G355" s="28">
        <v>8</v>
      </c>
      <c r="H355" s="84">
        <v>0</v>
      </c>
      <c r="I355" s="28">
        <v>0</v>
      </c>
      <c r="J355" s="30">
        <v>-2.6</v>
      </c>
      <c r="K355" s="41">
        <v>7</v>
      </c>
      <c r="L355" s="32" t="s">
        <v>2</v>
      </c>
      <c r="M355" s="32" t="s">
        <v>5</v>
      </c>
      <c r="N355" s="32" t="s">
        <v>51</v>
      </c>
      <c r="O355" s="32" t="s">
        <v>5</v>
      </c>
      <c r="P355" s="32" t="s">
        <v>2</v>
      </c>
      <c r="Q355" s="32" t="s">
        <v>749</v>
      </c>
      <c r="R355" s="105" t="s">
        <v>508</v>
      </c>
      <c r="S355" s="37" t="s">
        <v>750</v>
      </c>
      <c r="T355" s="31"/>
      <c r="U355" s="36" t="s">
        <v>269</v>
      </c>
      <c r="V355" s="36"/>
      <c r="W355" s="36" t="s">
        <v>754</v>
      </c>
    </row>
    <row r="356" spans="2:23" s="5" customFormat="1" x14ac:dyDescent="0.25">
      <c r="B356" s="26" t="s">
        <v>545</v>
      </c>
      <c r="C356" s="73">
        <v>2</v>
      </c>
      <c r="D356" s="77">
        <f t="shared" si="197"/>
        <v>0.4</v>
      </c>
      <c r="E356" s="82">
        <f t="shared" si="198"/>
        <v>0.77753760000000005</v>
      </c>
      <c r="F356" s="82">
        <f t="shared" si="199"/>
        <v>33.57994403697132</v>
      </c>
      <c r="G356" s="28">
        <v>8</v>
      </c>
      <c r="H356" s="84">
        <v>0</v>
      </c>
      <c r="I356" s="28">
        <v>0</v>
      </c>
      <c r="J356" s="30">
        <v>-2.6</v>
      </c>
      <c r="K356" s="41">
        <v>7</v>
      </c>
      <c r="L356" s="32" t="s">
        <v>2</v>
      </c>
      <c r="M356" s="32" t="s">
        <v>5</v>
      </c>
      <c r="N356" s="32" t="s">
        <v>51</v>
      </c>
      <c r="O356" s="32" t="s">
        <v>5</v>
      </c>
      <c r="P356" s="32" t="s">
        <v>2</v>
      </c>
      <c r="Q356" s="32" t="s">
        <v>749</v>
      </c>
      <c r="R356" s="105" t="s">
        <v>508</v>
      </c>
      <c r="S356" s="37" t="s">
        <v>750</v>
      </c>
      <c r="T356" s="31"/>
      <c r="U356" s="36" t="s">
        <v>269</v>
      </c>
      <c r="V356" s="36"/>
      <c r="W356" s="36" t="s">
        <v>755</v>
      </c>
    </row>
    <row r="357" spans="2:23" s="5" customFormat="1" x14ac:dyDescent="0.25">
      <c r="B357" s="26" t="s">
        <v>546</v>
      </c>
      <c r="C357" s="73">
        <v>2.2000000000000002</v>
      </c>
      <c r="D357" s="77">
        <f t="shared" ref="D357" si="200">C357/5</f>
        <v>0.44000000000000006</v>
      </c>
      <c r="E357" s="82">
        <f t="shared" ref="E357" si="201">D357*1.943844</f>
        <v>0.85529136000000006</v>
      </c>
      <c r="F357" s="82">
        <f t="shared" ref="F357" si="202">60*(G357*D357)/(PI()*1.82)</f>
        <v>36.937938440668454</v>
      </c>
      <c r="G357" s="28">
        <v>8</v>
      </c>
      <c r="H357" s="84">
        <v>0</v>
      </c>
      <c r="I357" s="28">
        <v>0</v>
      </c>
      <c r="J357" s="30">
        <v>-2.6</v>
      </c>
      <c r="K357" s="41">
        <v>7</v>
      </c>
      <c r="L357" s="32" t="s">
        <v>2</v>
      </c>
      <c r="M357" s="32" t="s">
        <v>5</v>
      </c>
      <c r="N357" s="32" t="s">
        <v>51</v>
      </c>
      <c r="O357" s="32" t="s">
        <v>5</v>
      </c>
      <c r="P357" s="32" t="s">
        <v>2</v>
      </c>
      <c r="Q357" s="32" t="s">
        <v>749</v>
      </c>
      <c r="R357" s="105" t="s">
        <v>508</v>
      </c>
      <c r="S357" s="37" t="s">
        <v>750</v>
      </c>
      <c r="T357" s="31"/>
      <c r="U357" s="36" t="s">
        <v>269</v>
      </c>
      <c r="V357" s="36"/>
      <c r="W357" s="36" t="s">
        <v>755</v>
      </c>
    </row>
    <row r="358" spans="2:23" s="5" customFormat="1" x14ac:dyDescent="0.25">
      <c r="B358" s="26" t="s">
        <v>547</v>
      </c>
      <c r="C358" s="73">
        <v>2.4</v>
      </c>
      <c r="D358" s="77">
        <f t="shared" ref="D358" si="203">C358/5</f>
        <v>0.48</v>
      </c>
      <c r="E358" s="82">
        <f t="shared" ref="E358" si="204">D358*1.943844</f>
        <v>0.93304511999999995</v>
      </c>
      <c r="F358" s="82">
        <f t="shared" ref="F358" si="205">60*(G358*D358)/(PI()*1.82)</f>
        <v>40.295932844365581</v>
      </c>
      <c r="G358" s="28">
        <v>8</v>
      </c>
      <c r="H358" s="84">
        <v>0</v>
      </c>
      <c r="I358" s="28">
        <v>0</v>
      </c>
      <c r="J358" s="30">
        <v>-2.6</v>
      </c>
      <c r="K358" s="41">
        <v>7</v>
      </c>
      <c r="L358" s="32" t="s">
        <v>2</v>
      </c>
      <c r="M358" s="32" t="s">
        <v>5</v>
      </c>
      <c r="N358" s="32" t="s">
        <v>51</v>
      </c>
      <c r="O358" s="32" t="s">
        <v>5</v>
      </c>
      <c r="P358" s="32" t="s">
        <v>2</v>
      </c>
      <c r="Q358" s="32" t="s">
        <v>749</v>
      </c>
      <c r="R358" s="105" t="s">
        <v>508</v>
      </c>
      <c r="S358" s="37" t="s">
        <v>750</v>
      </c>
      <c r="T358" s="31"/>
      <c r="U358" s="36" t="s">
        <v>269</v>
      </c>
      <c r="V358" s="36"/>
      <c r="W358" s="36" t="s">
        <v>755</v>
      </c>
    </row>
    <row r="359" spans="2:23" s="5" customFormat="1" x14ac:dyDescent="0.25">
      <c r="B359" s="26" t="s">
        <v>756</v>
      </c>
      <c r="C359" s="73">
        <v>0</v>
      </c>
      <c r="D359" s="77">
        <f>C359/5</f>
        <v>0</v>
      </c>
      <c r="E359" s="82">
        <f>D359*1.943844</f>
        <v>0</v>
      </c>
      <c r="F359" s="82">
        <f>60*(G359*D359)/(PI()*1.82)</f>
        <v>0</v>
      </c>
      <c r="G359" s="28">
        <v>0</v>
      </c>
      <c r="H359" s="84">
        <v>0</v>
      </c>
      <c r="I359" s="28">
        <v>0</v>
      </c>
      <c r="J359" s="30">
        <v>-2.6</v>
      </c>
      <c r="K359" s="41">
        <v>7</v>
      </c>
      <c r="L359" s="32" t="s">
        <v>2</v>
      </c>
      <c r="M359" s="32" t="s">
        <v>5</v>
      </c>
      <c r="N359" s="32" t="s">
        <v>51</v>
      </c>
      <c r="O359" s="32" t="s">
        <v>5</v>
      </c>
      <c r="P359" s="32" t="s">
        <v>2</v>
      </c>
      <c r="Q359" s="32" t="s">
        <v>749</v>
      </c>
      <c r="R359" s="108" t="s">
        <v>667</v>
      </c>
      <c r="S359" s="37" t="s">
        <v>752</v>
      </c>
      <c r="T359" s="31"/>
      <c r="U359" s="36" t="s">
        <v>269</v>
      </c>
      <c r="V359" s="36">
        <v>319</v>
      </c>
      <c r="W359" s="36" t="s">
        <v>768</v>
      </c>
    </row>
    <row r="360" spans="2:23" s="5" customFormat="1" x14ac:dyDescent="0.25">
      <c r="B360" s="26" t="s">
        <v>548</v>
      </c>
      <c r="C360" s="73"/>
      <c r="D360" s="77"/>
      <c r="E360" s="82">
        <v>0.5</v>
      </c>
      <c r="F360" s="82">
        <f>60*(G360*D360)/(PI()*1.82)</f>
        <v>0</v>
      </c>
      <c r="G360" s="28">
        <v>0</v>
      </c>
      <c r="H360" s="84">
        <v>0</v>
      </c>
      <c r="I360" s="28">
        <v>0</v>
      </c>
      <c r="J360" s="30">
        <v>-2.6</v>
      </c>
      <c r="K360" s="41">
        <v>7</v>
      </c>
      <c r="L360" s="32" t="s">
        <v>2</v>
      </c>
      <c r="M360" s="32" t="s">
        <v>5</v>
      </c>
      <c r="N360" s="32" t="s">
        <v>51</v>
      </c>
      <c r="O360" s="32" t="s">
        <v>5</v>
      </c>
      <c r="P360" s="32" t="s">
        <v>2</v>
      </c>
      <c r="Q360" s="32" t="s">
        <v>749</v>
      </c>
      <c r="R360" s="108" t="s">
        <v>667</v>
      </c>
      <c r="S360" s="37" t="s">
        <v>751</v>
      </c>
      <c r="T360" s="31"/>
      <c r="U360" s="36" t="s">
        <v>269</v>
      </c>
      <c r="V360" s="36"/>
      <c r="W360" s="36" t="s">
        <v>768</v>
      </c>
    </row>
    <row r="361" spans="2:23" s="5" customFormat="1" x14ac:dyDescent="0.25">
      <c r="B361" s="26" t="s">
        <v>549</v>
      </c>
      <c r="C361" s="73">
        <v>0.4</v>
      </c>
      <c r="D361" s="77">
        <f>C361/5</f>
        <v>0.08</v>
      </c>
      <c r="E361" s="82">
        <f>D361*1.943844</f>
        <v>0.15550751999999998</v>
      </c>
      <c r="F361" s="82">
        <f>60*(G361*D361)/(PI()*1.82)</f>
        <v>6.7159888073942637</v>
      </c>
      <c r="G361" s="28">
        <v>8</v>
      </c>
      <c r="H361" s="84">
        <v>0</v>
      </c>
      <c r="I361" s="28">
        <v>0</v>
      </c>
      <c r="J361" s="30">
        <v>-2.6</v>
      </c>
      <c r="K361" s="41">
        <v>7</v>
      </c>
      <c r="L361" s="32" t="s">
        <v>2</v>
      </c>
      <c r="M361" s="32" t="s">
        <v>5</v>
      </c>
      <c r="N361" s="32" t="s">
        <v>51</v>
      </c>
      <c r="O361" s="32" t="s">
        <v>5</v>
      </c>
      <c r="P361" s="32" t="s">
        <v>2</v>
      </c>
      <c r="Q361" s="32" t="s">
        <v>749</v>
      </c>
      <c r="R361" s="108" t="s">
        <v>667</v>
      </c>
      <c r="S361" s="37" t="s">
        <v>750</v>
      </c>
      <c r="T361" s="31"/>
      <c r="U361" s="36" t="s">
        <v>269</v>
      </c>
      <c r="V361" s="36"/>
      <c r="W361" s="36" t="s">
        <v>768</v>
      </c>
    </row>
    <row r="362" spans="2:23" s="5" customFormat="1" x14ac:dyDescent="0.25">
      <c r="B362" s="26" t="s">
        <v>757</v>
      </c>
      <c r="C362" s="73">
        <v>0.8</v>
      </c>
      <c r="D362" s="77">
        <f t="shared" ref="D362:D367" si="206">C362/5</f>
        <v>0.16</v>
      </c>
      <c r="E362" s="82">
        <f t="shared" ref="E362:E367" si="207">D362*1.943844</f>
        <v>0.31101503999999996</v>
      </c>
      <c r="F362" s="82">
        <f t="shared" ref="F362:F367" si="208">60*(G362*D362)/(PI()*1.82)</f>
        <v>13.431977614788527</v>
      </c>
      <c r="G362" s="28">
        <v>8</v>
      </c>
      <c r="H362" s="84">
        <v>0</v>
      </c>
      <c r="I362" s="28">
        <v>0</v>
      </c>
      <c r="J362" s="30">
        <v>-2.6</v>
      </c>
      <c r="K362" s="41">
        <v>7</v>
      </c>
      <c r="L362" s="32" t="s">
        <v>2</v>
      </c>
      <c r="M362" s="32" t="s">
        <v>5</v>
      </c>
      <c r="N362" s="32" t="s">
        <v>51</v>
      </c>
      <c r="O362" s="32" t="s">
        <v>5</v>
      </c>
      <c r="P362" s="32" t="s">
        <v>2</v>
      </c>
      <c r="Q362" s="32" t="s">
        <v>749</v>
      </c>
      <c r="R362" s="108" t="s">
        <v>667</v>
      </c>
      <c r="S362" s="37" t="s">
        <v>750</v>
      </c>
      <c r="T362" s="31"/>
      <c r="U362" s="36" t="s">
        <v>269</v>
      </c>
      <c r="V362" s="36"/>
      <c r="W362" s="36" t="s">
        <v>768</v>
      </c>
    </row>
    <row r="363" spans="2:23" s="5" customFormat="1" x14ac:dyDescent="0.25">
      <c r="B363" s="26" t="s">
        <v>758</v>
      </c>
      <c r="C363" s="73">
        <v>1.2</v>
      </c>
      <c r="D363" s="77">
        <f t="shared" si="206"/>
        <v>0.24</v>
      </c>
      <c r="E363" s="82">
        <f t="shared" si="207"/>
        <v>0.46652255999999998</v>
      </c>
      <c r="F363" s="82">
        <f t="shared" si="208"/>
        <v>20.14796642218279</v>
      </c>
      <c r="G363" s="28">
        <v>8</v>
      </c>
      <c r="H363" s="84">
        <v>0</v>
      </c>
      <c r="I363" s="28">
        <v>0</v>
      </c>
      <c r="J363" s="30">
        <v>-2.6</v>
      </c>
      <c r="K363" s="41">
        <v>7</v>
      </c>
      <c r="L363" s="32" t="s">
        <v>2</v>
      </c>
      <c r="M363" s="32" t="s">
        <v>5</v>
      </c>
      <c r="N363" s="32" t="s">
        <v>51</v>
      </c>
      <c r="O363" s="32" t="s">
        <v>5</v>
      </c>
      <c r="P363" s="32" t="s">
        <v>2</v>
      </c>
      <c r="Q363" s="32" t="s">
        <v>749</v>
      </c>
      <c r="R363" s="108" t="s">
        <v>667</v>
      </c>
      <c r="S363" s="37" t="s">
        <v>750</v>
      </c>
      <c r="T363" s="31"/>
      <c r="U363" s="36" t="s">
        <v>269</v>
      </c>
      <c r="V363" s="36"/>
      <c r="W363" s="36" t="s">
        <v>768</v>
      </c>
    </row>
    <row r="364" spans="2:23" s="5" customFormat="1" x14ac:dyDescent="0.25">
      <c r="B364" s="26" t="s">
        <v>759</v>
      </c>
      <c r="C364" s="73">
        <v>1.6</v>
      </c>
      <c r="D364" s="77">
        <f t="shared" si="206"/>
        <v>0.32</v>
      </c>
      <c r="E364" s="82">
        <f t="shared" si="207"/>
        <v>0.62203007999999993</v>
      </c>
      <c r="F364" s="82">
        <f t="shared" si="208"/>
        <v>26.863955229577055</v>
      </c>
      <c r="G364" s="28">
        <v>8</v>
      </c>
      <c r="H364" s="84">
        <v>0</v>
      </c>
      <c r="I364" s="28">
        <v>0</v>
      </c>
      <c r="J364" s="30">
        <v>-2.6</v>
      </c>
      <c r="K364" s="41">
        <v>7</v>
      </c>
      <c r="L364" s="32" t="s">
        <v>2</v>
      </c>
      <c r="M364" s="32" t="s">
        <v>5</v>
      </c>
      <c r="N364" s="32" t="s">
        <v>51</v>
      </c>
      <c r="O364" s="32" t="s">
        <v>5</v>
      </c>
      <c r="P364" s="32" t="s">
        <v>2</v>
      </c>
      <c r="Q364" s="32" t="s">
        <v>749</v>
      </c>
      <c r="R364" s="108" t="s">
        <v>667</v>
      </c>
      <c r="S364" s="37" t="s">
        <v>778</v>
      </c>
      <c r="T364" s="31"/>
      <c r="U364" s="36" t="s">
        <v>269</v>
      </c>
      <c r="V364" s="36"/>
      <c r="W364" s="36" t="s">
        <v>777</v>
      </c>
    </row>
    <row r="365" spans="2:23" s="5" customFormat="1" x14ac:dyDescent="0.25">
      <c r="B365" s="26" t="s">
        <v>760</v>
      </c>
      <c r="C365" s="73">
        <v>2</v>
      </c>
      <c r="D365" s="77">
        <f t="shared" si="206"/>
        <v>0.4</v>
      </c>
      <c r="E365" s="82">
        <f t="shared" si="207"/>
        <v>0.77753760000000005</v>
      </c>
      <c r="F365" s="82">
        <f t="shared" si="208"/>
        <v>33.57994403697132</v>
      </c>
      <c r="G365" s="28">
        <v>8</v>
      </c>
      <c r="H365" s="84">
        <v>0</v>
      </c>
      <c r="I365" s="28">
        <v>0</v>
      </c>
      <c r="J365" s="30">
        <v>-2.6</v>
      </c>
      <c r="K365" s="41">
        <v>7</v>
      </c>
      <c r="L365" s="32" t="s">
        <v>2</v>
      </c>
      <c r="M365" s="32" t="s">
        <v>5</v>
      </c>
      <c r="N365" s="32" t="s">
        <v>51</v>
      </c>
      <c r="O365" s="32" t="s">
        <v>5</v>
      </c>
      <c r="P365" s="32" t="s">
        <v>2</v>
      </c>
      <c r="Q365" s="32" t="s">
        <v>749</v>
      </c>
      <c r="R365" s="108" t="s">
        <v>667</v>
      </c>
      <c r="S365" s="37" t="s">
        <v>778</v>
      </c>
      <c r="T365" s="31"/>
      <c r="U365" s="36" t="s">
        <v>269</v>
      </c>
      <c r="V365" s="36"/>
      <c r="W365" s="36" t="s">
        <v>776</v>
      </c>
    </row>
    <row r="366" spans="2:23" s="5" customFormat="1" x14ac:dyDescent="0.25">
      <c r="B366" s="26" t="s">
        <v>761</v>
      </c>
      <c r="C366" s="73">
        <v>2.2000000000000002</v>
      </c>
      <c r="D366" s="77">
        <f t="shared" si="206"/>
        <v>0.44000000000000006</v>
      </c>
      <c r="E366" s="82">
        <f t="shared" si="207"/>
        <v>0.85529136000000006</v>
      </c>
      <c r="F366" s="82">
        <f t="shared" si="208"/>
        <v>36.937938440668454</v>
      </c>
      <c r="G366" s="28">
        <v>8</v>
      </c>
      <c r="H366" s="84">
        <v>0</v>
      </c>
      <c r="I366" s="28">
        <v>0</v>
      </c>
      <c r="J366" s="30">
        <v>-2.6</v>
      </c>
      <c r="K366" s="41">
        <v>7</v>
      </c>
      <c r="L366" s="32" t="s">
        <v>2</v>
      </c>
      <c r="M366" s="32" t="s">
        <v>5</v>
      </c>
      <c r="N366" s="32" t="s">
        <v>51</v>
      </c>
      <c r="O366" s="32" t="s">
        <v>5</v>
      </c>
      <c r="P366" s="32" t="s">
        <v>2</v>
      </c>
      <c r="Q366" s="32" t="s">
        <v>749</v>
      </c>
      <c r="R366" s="108" t="s">
        <v>667</v>
      </c>
      <c r="S366" s="37" t="s">
        <v>778</v>
      </c>
      <c r="T366" s="31"/>
      <c r="U366" s="36" t="s">
        <v>269</v>
      </c>
      <c r="V366" s="36"/>
      <c r="W366" s="36" t="s">
        <v>774</v>
      </c>
    </row>
    <row r="367" spans="2:23" s="5" customFormat="1" x14ac:dyDescent="0.25">
      <c r="B367" s="26" t="s">
        <v>762</v>
      </c>
      <c r="C367" s="73">
        <v>2.4</v>
      </c>
      <c r="D367" s="77">
        <f t="shared" si="206"/>
        <v>0.48</v>
      </c>
      <c r="E367" s="82">
        <f t="shared" si="207"/>
        <v>0.93304511999999995</v>
      </c>
      <c r="F367" s="82">
        <f t="shared" si="208"/>
        <v>40.295932844365581</v>
      </c>
      <c r="G367" s="28">
        <v>8</v>
      </c>
      <c r="H367" s="84">
        <v>0</v>
      </c>
      <c r="I367" s="28">
        <v>0</v>
      </c>
      <c r="J367" s="30">
        <v>-2.6</v>
      </c>
      <c r="K367" s="41">
        <v>7</v>
      </c>
      <c r="L367" s="32" t="s">
        <v>2</v>
      </c>
      <c r="M367" s="32" t="s">
        <v>5</v>
      </c>
      <c r="N367" s="32" t="s">
        <v>51</v>
      </c>
      <c r="O367" s="32" t="s">
        <v>5</v>
      </c>
      <c r="P367" s="32" t="s">
        <v>2</v>
      </c>
      <c r="Q367" s="32" t="s">
        <v>749</v>
      </c>
      <c r="R367" s="108" t="s">
        <v>667</v>
      </c>
      <c r="S367" s="37" t="s">
        <v>778</v>
      </c>
      <c r="T367" s="31"/>
      <c r="U367" s="36" t="s">
        <v>269</v>
      </c>
      <c r="V367" s="36"/>
      <c r="W367" s="36" t="s">
        <v>775</v>
      </c>
    </row>
    <row r="368" spans="2:23" s="5" customFormat="1" x14ac:dyDescent="0.25">
      <c r="B368" s="26" t="s">
        <v>763</v>
      </c>
      <c r="C368" s="73">
        <v>1</v>
      </c>
      <c r="D368" s="77">
        <f t="shared" ref="D368" si="209">C368/5</f>
        <v>0.2</v>
      </c>
      <c r="E368" s="82">
        <f t="shared" ref="E368" si="210">D368*1.943844</f>
        <v>0.38876880000000003</v>
      </c>
      <c r="F368" s="82">
        <f t="shared" ref="F368" si="211">60*(G368*D368)/(PI()*1.82)</f>
        <v>16.78997201848566</v>
      </c>
      <c r="G368" s="28">
        <v>8</v>
      </c>
      <c r="H368" s="84">
        <v>0</v>
      </c>
      <c r="I368" s="81">
        <v>30</v>
      </c>
      <c r="J368" s="30">
        <v>-2.6</v>
      </c>
      <c r="K368" s="41">
        <v>7</v>
      </c>
      <c r="L368" s="32" t="s">
        <v>2</v>
      </c>
      <c r="M368" s="32" t="s">
        <v>5</v>
      </c>
      <c r="N368" s="32" t="s">
        <v>51</v>
      </c>
      <c r="O368" s="32" t="s">
        <v>5</v>
      </c>
      <c r="P368" s="32" t="s">
        <v>2</v>
      </c>
      <c r="Q368" s="32" t="s">
        <v>749</v>
      </c>
      <c r="R368" s="108" t="s">
        <v>667</v>
      </c>
      <c r="S368" s="37" t="s">
        <v>778</v>
      </c>
      <c r="T368" s="31"/>
      <c r="U368" s="36" t="s">
        <v>269</v>
      </c>
      <c r="V368" s="36"/>
      <c r="W368" s="36" t="s">
        <v>768</v>
      </c>
    </row>
    <row r="369" spans="2:23" s="5" customFormat="1" x14ac:dyDescent="0.25">
      <c r="B369" s="26" t="s">
        <v>764</v>
      </c>
      <c r="C369" s="73">
        <v>1.6</v>
      </c>
      <c r="D369" s="77">
        <f t="shared" ref="D369" si="212">C369/5</f>
        <v>0.32</v>
      </c>
      <c r="E369" s="82">
        <f t="shared" ref="E369" si="213">D369*1.943844</f>
        <v>0.62203007999999993</v>
      </c>
      <c r="F369" s="82">
        <f t="shared" ref="F369" si="214">60*(G369*D369)/(PI()*1.82)</f>
        <v>26.863955229577055</v>
      </c>
      <c r="G369" s="28">
        <v>8</v>
      </c>
      <c r="H369" s="84">
        <v>0</v>
      </c>
      <c r="I369" s="81">
        <v>30</v>
      </c>
      <c r="J369" s="30">
        <v>-2.6</v>
      </c>
      <c r="K369" s="41">
        <v>7</v>
      </c>
      <c r="L369" s="32" t="s">
        <v>2</v>
      </c>
      <c r="M369" s="32" t="s">
        <v>5</v>
      </c>
      <c r="N369" s="32" t="s">
        <v>51</v>
      </c>
      <c r="O369" s="32" t="s">
        <v>5</v>
      </c>
      <c r="P369" s="32" t="s">
        <v>2</v>
      </c>
      <c r="Q369" s="32" t="s">
        <v>749</v>
      </c>
      <c r="R369" s="108" t="s">
        <v>667</v>
      </c>
      <c r="S369" s="37" t="s">
        <v>778</v>
      </c>
      <c r="T369" s="31"/>
      <c r="U369" s="36" t="s">
        <v>269</v>
      </c>
      <c r="V369" s="36"/>
      <c r="W369" s="36" t="s">
        <v>768</v>
      </c>
    </row>
    <row r="370" spans="2:23" s="5" customFormat="1" x14ac:dyDescent="0.25">
      <c r="B370" s="26" t="s">
        <v>765</v>
      </c>
      <c r="C370" s="73">
        <v>2.2000000000000002</v>
      </c>
      <c r="D370" s="77">
        <f t="shared" ref="D370" si="215">C370/5</f>
        <v>0.44000000000000006</v>
      </c>
      <c r="E370" s="82">
        <f t="shared" ref="E370" si="216">D370*1.943844</f>
        <v>0.85529136000000006</v>
      </c>
      <c r="F370" s="82">
        <f t="shared" ref="F370" si="217">60*(G370*D370)/(PI()*1.82)</f>
        <v>36.937938440668454</v>
      </c>
      <c r="G370" s="28">
        <v>8</v>
      </c>
      <c r="H370" s="84">
        <v>0</v>
      </c>
      <c r="I370" s="81">
        <v>30</v>
      </c>
      <c r="J370" s="30">
        <v>-2.6</v>
      </c>
      <c r="K370" s="41">
        <v>7</v>
      </c>
      <c r="L370" s="32" t="s">
        <v>2</v>
      </c>
      <c r="M370" s="32" t="s">
        <v>5</v>
      </c>
      <c r="N370" s="32" t="s">
        <v>51</v>
      </c>
      <c r="O370" s="32" t="s">
        <v>5</v>
      </c>
      <c r="P370" s="32" t="s">
        <v>2</v>
      </c>
      <c r="Q370" s="32" t="s">
        <v>749</v>
      </c>
      <c r="R370" s="108" t="s">
        <v>667</v>
      </c>
      <c r="S370" s="37" t="s">
        <v>778</v>
      </c>
      <c r="T370" s="31"/>
      <c r="U370" s="36" t="s">
        <v>269</v>
      </c>
      <c r="V370" s="36"/>
      <c r="W370" s="36" t="s">
        <v>782</v>
      </c>
    </row>
    <row r="371" spans="2:23" s="5" customFormat="1" x14ac:dyDescent="0.25">
      <c r="B371" s="26" t="s">
        <v>766</v>
      </c>
      <c r="C371" s="73">
        <v>2.2000000000000002</v>
      </c>
      <c r="D371" s="77">
        <f t="shared" ref="D371" si="218">C371/5</f>
        <v>0.44000000000000006</v>
      </c>
      <c r="E371" s="82">
        <f t="shared" ref="E371" si="219">D371*1.943844</f>
        <v>0.85529136000000006</v>
      </c>
      <c r="F371" s="82">
        <f t="shared" ref="F371" si="220">60*(G371*D371)/(PI()*1.82)</f>
        <v>36.937938440668454</v>
      </c>
      <c r="G371" s="28">
        <v>8</v>
      </c>
      <c r="H371" s="84">
        <v>0</v>
      </c>
      <c r="I371" s="81">
        <v>30</v>
      </c>
      <c r="J371" s="30">
        <v>-2.6</v>
      </c>
      <c r="K371" s="41">
        <v>7</v>
      </c>
      <c r="L371" s="32" t="s">
        <v>2</v>
      </c>
      <c r="M371" s="32" t="s">
        <v>5</v>
      </c>
      <c r="N371" s="32" t="s">
        <v>51</v>
      </c>
      <c r="O371" s="32" t="s">
        <v>5</v>
      </c>
      <c r="P371" s="32" t="s">
        <v>2</v>
      </c>
      <c r="Q371" s="32" t="s">
        <v>749</v>
      </c>
      <c r="R371" s="108" t="s">
        <v>667</v>
      </c>
      <c r="S371" s="37" t="s">
        <v>780</v>
      </c>
      <c r="T371" s="31"/>
      <c r="U371" s="36" t="s">
        <v>269</v>
      </c>
      <c r="V371" s="36"/>
      <c r="W371" s="115" t="s">
        <v>783</v>
      </c>
    </row>
    <row r="372" spans="2:23" s="5" customFormat="1" x14ac:dyDescent="0.25">
      <c r="B372" s="26" t="s">
        <v>779</v>
      </c>
      <c r="C372" s="73">
        <v>2.2000000000000002</v>
      </c>
      <c r="D372" s="77">
        <f t="shared" ref="D372" si="221">C372/5</f>
        <v>0.44000000000000006</v>
      </c>
      <c r="E372" s="82">
        <f t="shared" ref="E372" si="222">D372*1.943844</f>
        <v>0.85529136000000006</v>
      </c>
      <c r="F372" s="82">
        <f t="shared" ref="F372" si="223">60*(G372*D372)/(PI()*1.82)</f>
        <v>36.937938440668454</v>
      </c>
      <c r="G372" s="28">
        <v>8</v>
      </c>
      <c r="H372" s="84">
        <v>0</v>
      </c>
      <c r="I372" s="81">
        <v>30</v>
      </c>
      <c r="J372" s="30">
        <v>-2.6</v>
      </c>
      <c r="K372" s="41">
        <v>7</v>
      </c>
      <c r="L372" s="32" t="s">
        <v>2</v>
      </c>
      <c r="M372" s="32" t="s">
        <v>5</v>
      </c>
      <c r="N372" s="32" t="s">
        <v>51</v>
      </c>
      <c r="O372" s="32" t="s">
        <v>5</v>
      </c>
      <c r="P372" s="32" t="s">
        <v>2</v>
      </c>
      <c r="Q372" s="32" t="s">
        <v>749</v>
      </c>
      <c r="R372" s="108" t="s">
        <v>667</v>
      </c>
      <c r="S372" s="37" t="s">
        <v>781</v>
      </c>
      <c r="T372" s="31"/>
      <c r="U372" s="36" t="s">
        <v>269</v>
      </c>
      <c r="V372" s="36"/>
      <c r="W372" s="115" t="s">
        <v>783</v>
      </c>
    </row>
    <row r="373" spans="2:23" s="5" customFormat="1" x14ac:dyDescent="0.25">
      <c r="B373" s="26"/>
      <c r="C373" s="34"/>
      <c r="D373" s="28"/>
      <c r="E373" s="28"/>
      <c r="F373" s="28"/>
      <c r="G373" s="29"/>
      <c r="H373" s="32"/>
      <c r="I373" s="29"/>
      <c r="J373" s="30"/>
      <c r="K373" s="41"/>
      <c r="L373" s="32"/>
      <c r="M373" s="32"/>
      <c r="N373" s="32"/>
      <c r="O373" s="59"/>
      <c r="P373" s="32"/>
      <c r="Q373" s="30"/>
      <c r="R373" s="108" t="s">
        <v>667</v>
      </c>
      <c r="S373" s="16" t="s">
        <v>254</v>
      </c>
      <c r="T373" s="31"/>
      <c r="U373" s="36"/>
      <c r="V373" s="36"/>
      <c r="W373" s="36"/>
    </row>
    <row r="374" spans="2:23" s="5" customFormat="1" x14ac:dyDescent="0.25">
      <c r="B374" s="26" t="s">
        <v>786</v>
      </c>
      <c r="C374" s="73">
        <v>0</v>
      </c>
      <c r="D374" s="34">
        <f t="shared" ref="D374" si="224">C374/5</f>
        <v>0</v>
      </c>
      <c r="E374" s="78">
        <f t="shared" ref="E374" si="225">D374*1.943844</f>
        <v>0</v>
      </c>
      <c r="F374" s="78">
        <f t="shared" ref="F374" si="226">60*(G374*D374)/(PI()*1.82)</f>
        <v>0</v>
      </c>
      <c r="G374" s="28">
        <v>0</v>
      </c>
      <c r="H374" s="84">
        <v>0</v>
      </c>
      <c r="I374" s="28">
        <v>0</v>
      </c>
      <c r="J374" s="30">
        <v>-2.6</v>
      </c>
      <c r="K374" s="41">
        <v>7</v>
      </c>
      <c r="L374" s="32" t="s">
        <v>2</v>
      </c>
      <c r="M374" s="32" t="s">
        <v>5</v>
      </c>
      <c r="N374" s="32" t="s">
        <v>51</v>
      </c>
      <c r="O374" s="32" t="s">
        <v>5</v>
      </c>
      <c r="P374" s="32" t="s">
        <v>2</v>
      </c>
      <c r="Q374" s="32" t="s">
        <v>749</v>
      </c>
      <c r="R374" s="108" t="s">
        <v>667</v>
      </c>
      <c r="S374" s="37" t="s">
        <v>787</v>
      </c>
      <c r="T374" s="38" t="s">
        <v>258</v>
      </c>
      <c r="U374" s="36" t="s">
        <v>334</v>
      </c>
      <c r="V374" s="36"/>
      <c r="W374" s="36"/>
    </row>
    <row r="375" spans="2:23" s="5" customFormat="1" x14ac:dyDescent="0.25">
      <c r="B375" s="26" t="s">
        <v>767</v>
      </c>
      <c r="C375" s="73">
        <v>0.4</v>
      </c>
      <c r="D375" s="34">
        <f t="shared" ref="D375" si="227">C375/5</f>
        <v>0.08</v>
      </c>
      <c r="E375" s="78">
        <f t="shared" ref="E375" si="228">D375*1.943844</f>
        <v>0.15550751999999998</v>
      </c>
      <c r="F375" s="78">
        <f t="shared" ref="F375" si="229">60*(G375*D375)/(PI()*1.82)</f>
        <v>6.7159888073942637</v>
      </c>
      <c r="G375" s="28">
        <v>8</v>
      </c>
      <c r="H375" s="84">
        <v>0</v>
      </c>
      <c r="I375" s="28">
        <v>0</v>
      </c>
      <c r="J375" s="30">
        <v>-2.6</v>
      </c>
      <c r="K375" s="41">
        <v>7</v>
      </c>
      <c r="L375" s="32" t="s">
        <v>2</v>
      </c>
      <c r="M375" s="32" t="s">
        <v>5</v>
      </c>
      <c r="N375" s="32" t="s">
        <v>51</v>
      </c>
      <c r="O375" s="32" t="s">
        <v>5</v>
      </c>
      <c r="P375" s="32" t="s">
        <v>2</v>
      </c>
      <c r="Q375" s="32" t="s">
        <v>749</v>
      </c>
      <c r="R375" s="108" t="s">
        <v>667</v>
      </c>
      <c r="S375" s="37" t="s">
        <v>25</v>
      </c>
      <c r="T375" s="38" t="s">
        <v>258</v>
      </c>
      <c r="U375" s="36" t="s">
        <v>334</v>
      </c>
      <c r="V375" s="36"/>
      <c r="W375" s="36" t="s">
        <v>788</v>
      </c>
    </row>
    <row r="376" spans="2:23" x14ac:dyDescent="0.25">
      <c r="R376" s="17"/>
      <c r="U376" s="5"/>
    </row>
    <row r="377" spans="2:23" s="5" customFormat="1" x14ac:dyDescent="0.25">
      <c r="B377" s="4" t="s">
        <v>46</v>
      </c>
      <c r="C377" s="17"/>
      <c r="G377" s="17"/>
      <c r="H377" s="17"/>
      <c r="I377" s="17"/>
      <c r="K377" s="42"/>
      <c r="L377" s="17"/>
      <c r="M377" s="17"/>
      <c r="N377" s="17"/>
      <c r="O377" s="17"/>
      <c r="P377" s="17"/>
      <c r="Q377" s="17"/>
      <c r="R377" s="17"/>
    </row>
    <row r="378" spans="2:23" s="5" customFormat="1" x14ac:dyDescent="0.25">
      <c r="B378" s="39"/>
      <c r="C378" s="39"/>
      <c r="D378" s="39"/>
      <c r="E378" s="34"/>
      <c r="F378" s="34"/>
      <c r="G378" s="29"/>
      <c r="H378" s="68"/>
      <c r="I378" s="40"/>
      <c r="J378" s="30"/>
      <c r="K378" s="72"/>
      <c r="L378" s="32"/>
      <c r="M378" s="59"/>
      <c r="N378" s="59"/>
      <c r="O378" s="59"/>
      <c r="P378" s="32"/>
      <c r="Q378" s="30"/>
      <c r="R378" s="108" t="s">
        <v>667</v>
      </c>
      <c r="S378" s="37" t="s">
        <v>48</v>
      </c>
      <c r="T378" s="107" t="s">
        <v>489</v>
      </c>
      <c r="U378" s="36"/>
      <c r="V378" s="36"/>
      <c r="W378" s="36"/>
    </row>
    <row r="379" spans="2:23" s="5" customFormat="1" x14ac:dyDescent="0.25">
      <c r="B379" s="39"/>
      <c r="C379" s="39"/>
      <c r="D379" s="39"/>
      <c r="E379" s="34"/>
      <c r="F379" s="34"/>
      <c r="G379" s="29"/>
      <c r="H379" s="68"/>
      <c r="I379" s="40"/>
      <c r="J379" s="30"/>
      <c r="K379" s="72"/>
      <c r="L379" s="32"/>
      <c r="M379" s="59"/>
      <c r="N379" s="59"/>
      <c r="O379" s="59"/>
      <c r="P379" s="32"/>
      <c r="Q379" s="30"/>
      <c r="R379" s="108" t="s">
        <v>667</v>
      </c>
      <c r="S379" s="37" t="s">
        <v>47</v>
      </c>
      <c r="T379" s="38"/>
      <c r="U379" s="36"/>
      <c r="V379" s="36"/>
      <c r="W379" s="36"/>
    </row>
    <row r="380" spans="2:23" x14ac:dyDescent="0.25">
      <c r="R380" s="17"/>
    </row>
    <row r="381" spans="2:23" x14ac:dyDescent="0.25">
      <c r="B381" s="4" t="s">
        <v>44</v>
      </c>
      <c r="R381" s="17"/>
      <c r="U381" s="5"/>
    </row>
    <row r="382" spans="2:23" s="5" customFormat="1" x14ac:dyDescent="0.25">
      <c r="B382" s="26"/>
      <c r="C382" s="34" t="s">
        <v>16</v>
      </c>
      <c r="D382" s="28" t="s">
        <v>34</v>
      </c>
      <c r="E382" s="28"/>
      <c r="F382" s="28"/>
      <c r="G382" s="29" t="s">
        <v>35</v>
      </c>
      <c r="H382" s="32"/>
      <c r="I382" s="29"/>
      <c r="J382" s="30"/>
      <c r="K382" s="41"/>
      <c r="L382" s="32"/>
      <c r="M382" s="32"/>
      <c r="N382" s="32"/>
      <c r="O382" s="59"/>
      <c r="P382" s="32"/>
      <c r="Q382" s="30"/>
      <c r="R382" s="105"/>
      <c r="S382" s="16" t="s">
        <v>60</v>
      </c>
      <c r="T382" s="31"/>
      <c r="U382" s="36"/>
      <c r="V382" s="36"/>
      <c r="W382" s="36"/>
    </row>
    <row r="383" spans="2:23" x14ac:dyDescent="0.25">
      <c r="B383" s="39"/>
      <c r="C383" s="39">
        <v>1.6</v>
      </c>
      <c r="D383" s="39">
        <v>0.32</v>
      </c>
      <c r="E383" s="34" t="s">
        <v>27</v>
      </c>
      <c r="F383" s="34"/>
      <c r="G383" s="29" t="s">
        <v>18</v>
      </c>
      <c r="H383" s="84">
        <v>0</v>
      </c>
      <c r="I383" s="89">
        <v>0</v>
      </c>
      <c r="J383" s="30">
        <v>-2.6</v>
      </c>
      <c r="K383" s="95">
        <v>2</v>
      </c>
      <c r="L383" s="32" t="s">
        <v>2</v>
      </c>
      <c r="M383" s="59" t="s">
        <v>2</v>
      </c>
      <c r="N383" s="32" t="s">
        <v>51</v>
      </c>
      <c r="O383" s="59" t="s">
        <v>2</v>
      </c>
      <c r="P383" s="32" t="s">
        <v>2</v>
      </c>
      <c r="Q383" s="30" t="s">
        <v>30</v>
      </c>
      <c r="R383" s="105"/>
      <c r="S383" s="37" t="s">
        <v>12</v>
      </c>
      <c r="T383" s="38"/>
      <c r="U383" s="36"/>
      <c r="V383" s="36"/>
      <c r="W383" s="36"/>
    </row>
    <row r="384" spans="2:23" s="5" customFormat="1" x14ac:dyDescent="0.25">
      <c r="B384" s="26"/>
      <c r="C384" s="34" t="s">
        <v>16</v>
      </c>
      <c r="D384" s="28" t="s">
        <v>34</v>
      </c>
      <c r="E384" s="28"/>
      <c r="F384" s="28"/>
      <c r="G384" s="29" t="s">
        <v>35</v>
      </c>
      <c r="H384" s="32"/>
      <c r="I384" s="29"/>
      <c r="J384" s="30"/>
      <c r="K384" s="41"/>
      <c r="L384" s="32"/>
      <c r="M384" s="32"/>
      <c r="N384" s="32"/>
      <c r="O384" s="59"/>
      <c r="P384" s="32"/>
      <c r="Q384" s="30"/>
      <c r="R384" s="105"/>
      <c r="S384" s="16" t="s">
        <v>60</v>
      </c>
      <c r="T384" s="31"/>
      <c r="U384" s="36"/>
      <c r="V384" s="36"/>
      <c r="W384" s="36"/>
    </row>
    <row r="385" spans="2:23" s="5" customFormat="1" x14ac:dyDescent="0.25">
      <c r="B385" s="39"/>
      <c r="C385" s="39">
        <v>1.6</v>
      </c>
      <c r="D385" s="39">
        <v>0.32</v>
      </c>
      <c r="E385" s="34" t="s">
        <v>27</v>
      </c>
      <c r="F385" s="34"/>
      <c r="G385" s="29" t="s">
        <v>18</v>
      </c>
      <c r="H385" s="84">
        <v>0</v>
      </c>
      <c r="I385" s="89">
        <v>0</v>
      </c>
      <c r="J385" s="30">
        <v>-2.6</v>
      </c>
      <c r="K385" s="95">
        <v>12</v>
      </c>
      <c r="L385" s="32" t="s">
        <v>2</v>
      </c>
      <c r="M385" s="59" t="s">
        <v>2</v>
      </c>
      <c r="N385" s="32" t="s">
        <v>51</v>
      </c>
      <c r="O385" s="59" t="s">
        <v>2</v>
      </c>
      <c r="P385" s="32" t="s">
        <v>2</v>
      </c>
      <c r="Q385" s="30" t="s">
        <v>30</v>
      </c>
      <c r="R385" s="105"/>
      <c r="S385" s="37" t="s">
        <v>12</v>
      </c>
      <c r="T385" s="38"/>
      <c r="U385" s="36"/>
      <c r="V385" s="36"/>
      <c r="W385" s="36"/>
    </row>
    <row r="386" spans="2:23" s="5" customFormat="1" x14ac:dyDescent="0.25">
      <c r="B386" s="26"/>
      <c r="C386" s="34" t="s">
        <v>16</v>
      </c>
      <c r="D386" s="28" t="s">
        <v>34</v>
      </c>
      <c r="E386" s="28"/>
      <c r="F386" s="28"/>
      <c r="G386" s="29" t="s">
        <v>35</v>
      </c>
      <c r="H386" s="32"/>
      <c r="I386" s="29"/>
      <c r="J386" s="30"/>
      <c r="K386" s="41"/>
      <c r="L386" s="32"/>
      <c r="M386" s="32"/>
      <c r="N386" s="32"/>
      <c r="O386" s="59"/>
      <c r="P386" s="32"/>
      <c r="Q386" s="30"/>
      <c r="R386" s="105"/>
      <c r="S386" s="16" t="s">
        <v>62</v>
      </c>
      <c r="T386" s="31"/>
      <c r="U386" s="36"/>
      <c r="V386" s="36"/>
      <c r="W386" s="36"/>
    </row>
    <row r="387" spans="2:23" x14ac:dyDescent="0.25">
      <c r="B387" s="39"/>
      <c r="C387" s="39">
        <v>1.6</v>
      </c>
      <c r="D387" s="39">
        <v>0.32</v>
      </c>
      <c r="E387" s="69">
        <f>D387*1.943844</f>
        <v>0.62203007999999993</v>
      </c>
      <c r="F387" s="69"/>
      <c r="G387" s="29" t="s">
        <v>18</v>
      </c>
      <c r="H387" s="84">
        <v>0</v>
      </c>
      <c r="I387" s="89">
        <v>0</v>
      </c>
      <c r="J387" s="30">
        <v>-2.6</v>
      </c>
      <c r="K387" s="43">
        <v>7</v>
      </c>
      <c r="L387" s="32" t="s">
        <v>2</v>
      </c>
      <c r="M387" s="59" t="s">
        <v>2</v>
      </c>
      <c r="N387" s="32" t="s">
        <v>51</v>
      </c>
      <c r="O387" s="59" t="s">
        <v>2</v>
      </c>
      <c r="P387" s="70" t="s">
        <v>5</v>
      </c>
      <c r="Q387" s="30" t="s">
        <v>30</v>
      </c>
      <c r="R387" s="105"/>
      <c r="S387" s="37" t="s">
        <v>19</v>
      </c>
      <c r="T387" s="38" t="s">
        <v>43</v>
      </c>
      <c r="U387" s="36"/>
      <c r="V387" s="36"/>
      <c r="W387" s="36"/>
    </row>
    <row r="388" spans="2:23" x14ac:dyDescent="0.25">
      <c r="R388" s="17"/>
    </row>
    <row r="389" spans="2:23" x14ac:dyDescent="0.25">
      <c r="R389" s="17"/>
    </row>
    <row r="390" spans="2:23" x14ac:dyDescent="0.25">
      <c r="R390" s="17"/>
    </row>
    <row r="391" spans="2:23" x14ac:dyDescent="0.25">
      <c r="R391" s="17"/>
    </row>
    <row r="392" spans="2:23" x14ac:dyDescent="0.25">
      <c r="R392" s="17"/>
    </row>
    <row r="393" spans="2:23" x14ac:dyDescent="0.25">
      <c r="R393" s="17"/>
    </row>
    <row r="394" spans="2:23" x14ac:dyDescent="0.25">
      <c r="R394" s="17"/>
    </row>
    <row r="395" spans="2:23" x14ac:dyDescent="0.25">
      <c r="R395" s="17"/>
    </row>
    <row r="396" spans="2:23" x14ac:dyDescent="0.25">
      <c r="R396" s="17"/>
    </row>
    <row r="397" spans="2:23" x14ac:dyDescent="0.25">
      <c r="R397" s="17"/>
    </row>
    <row r="398" spans="2:23" x14ac:dyDescent="0.25">
      <c r="R398" s="17"/>
    </row>
    <row r="399" spans="2:23" x14ac:dyDescent="0.25">
      <c r="R399" s="17"/>
    </row>
    <row r="400" spans="2:23" x14ac:dyDescent="0.25">
      <c r="R400" s="17"/>
    </row>
    <row r="401" spans="18:18" x14ac:dyDescent="0.25">
      <c r="R401" s="17"/>
    </row>
    <row r="402" spans="18:18" x14ac:dyDescent="0.25">
      <c r="R402" s="17"/>
    </row>
    <row r="403" spans="18:18" x14ac:dyDescent="0.25">
      <c r="R403" s="17"/>
    </row>
    <row r="404" spans="18:18" x14ac:dyDescent="0.25">
      <c r="R404" s="17"/>
    </row>
    <row r="407" spans="18:18" x14ac:dyDescent="0.25">
      <c r="R407" s="105"/>
    </row>
    <row r="408" spans="18:18" x14ac:dyDescent="0.25">
      <c r="R408" s="105"/>
    </row>
    <row r="409" spans="18:18" x14ac:dyDescent="0.25">
      <c r="R409" s="105"/>
    </row>
    <row r="410" spans="18:18" x14ac:dyDescent="0.25">
      <c r="R410" s="105"/>
    </row>
    <row r="411" spans="18:18" x14ac:dyDescent="0.25">
      <c r="R411" s="105"/>
    </row>
    <row r="412" spans="18:18" x14ac:dyDescent="0.25">
      <c r="R412" s="105"/>
    </row>
  </sheetData>
  <pageMargins left="0.7" right="0.7" top="0.75" bottom="0.75" header="0.3" footer="0.3"/>
  <pageSetup paperSize="3" scale="69" orientation="landscape" r:id="rId1"/>
  <ignoredErrors>
    <ignoredError sqref="C282:D283 L282:M283 J282:J283 J43 G282:G283 K282:K28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2"/>
  <sheetViews>
    <sheetView topLeftCell="A133" zoomScale="85" zoomScaleNormal="85" workbookViewId="0">
      <selection activeCell="F158" sqref="F158"/>
    </sheetView>
  </sheetViews>
  <sheetFormatPr defaultRowHeight="15" x14ac:dyDescent="0.25"/>
  <cols>
    <col min="2" max="2" width="16.28515625" customWidth="1"/>
    <col min="3" max="3" width="37.5703125" bestFit="1" customWidth="1"/>
    <col min="4" max="4" width="74.85546875" bestFit="1" customWidth="1"/>
    <col min="6" max="6" width="42.5703125" bestFit="1" customWidth="1"/>
    <col min="7" max="7" width="10.140625" bestFit="1" customWidth="1"/>
    <col min="8" max="8" width="28.85546875" bestFit="1" customWidth="1"/>
    <col min="9" max="9" width="20.85546875" bestFit="1" customWidth="1"/>
    <col min="10" max="10" width="16.28515625" bestFit="1" customWidth="1"/>
  </cols>
  <sheetData>
    <row r="1" spans="2:13" s="5" customFormat="1" x14ac:dyDescent="0.25"/>
    <row r="2" spans="2:13" s="5" customFormat="1" x14ac:dyDescent="0.25">
      <c r="B2" s="101" t="s">
        <v>404</v>
      </c>
    </row>
    <row r="3" spans="2:13" s="5" customFormat="1" x14ac:dyDescent="0.25">
      <c r="B3" s="101"/>
    </row>
    <row r="4" spans="2:13" x14ac:dyDescent="0.25">
      <c r="B4" s="4" t="s">
        <v>369</v>
      </c>
    </row>
    <row r="5" spans="2:13" x14ac:dyDescent="0.25">
      <c r="C5" t="s">
        <v>382</v>
      </c>
      <c r="D5" t="s">
        <v>383</v>
      </c>
      <c r="E5" t="s">
        <v>384</v>
      </c>
      <c r="F5" t="s">
        <v>385</v>
      </c>
      <c r="G5" s="5" t="s">
        <v>386</v>
      </c>
      <c r="H5" s="5" t="s">
        <v>385</v>
      </c>
      <c r="I5" t="s">
        <v>387</v>
      </c>
      <c r="J5" s="5" t="s">
        <v>385</v>
      </c>
      <c r="L5" t="s">
        <v>376</v>
      </c>
    </row>
    <row r="6" spans="2:13" x14ac:dyDescent="0.25">
      <c r="C6" s="98" t="s">
        <v>370</v>
      </c>
      <c r="D6" s="98" t="s">
        <v>371</v>
      </c>
      <c r="E6" s="98">
        <f>4*0.25+3*0.1</f>
        <v>1.3</v>
      </c>
      <c r="F6" s="98" t="s">
        <v>397</v>
      </c>
      <c r="G6" s="98"/>
      <c r="H6" s="98" t="s">
        <v>405</v>
      </c>
      <c r="I6" s="99">
        <f>CONVERT((G6/1000*9.81),"N","lbf")</f>
        <v>0</v>
      </c>
      <c r="J6" s="98" t="s">
        <v>375</v>
      </c>
      <c r="L6" s="6">
        <f>SUM(E6:E9,I6:I9)</f>
        <v>2.25</v>
      </c>
      <c r="M6" t="s">
        <v>377</v>
      </c>
    </row>
    <row r="7" spans="2:13" x14ac:dyDescent="0.25">
      <c r="C7" s="98" t="s">
        <v>370</v>
      </c>
      <c r="D7" s="98" t="s">
        <v>372</v>
      </c>
      <c r="E7" s="98">
        <v>0</v>
      </c>
      <c r="F7" s="98" t="s">
        <v>374</v>
      </c>
      <c r="G7" s="98"/>
      <c r="H7" s="98"/>
      <c r="I7" s="98"/>
      <c r="J7" s="98"/>
      <c r="L7" s="6">
        <f>L6*0.868</f>
        <v>1.9530000000000001</v>
      </c>
      <c r="M7" t="s">
        <v>378</v>
      </c>
    </row>
    <row r="8" spans="2:13" x14ac:dyDescent="0.25">
      <c r="C8" s="98" t="s">
        <v>373</v>
      </c>
      <c r="D8" s="98" t="s">
        <v>371</v>
      </c>
      <c r="E8" s="98">
        <f>3*0.25+2*0.1</f>
        <v>0.95</v>
      </c>
      <c r="F8" s="98" t="s">
        <v>396</v>
      </c>
      <c r="G8" s="98"/>
      <c r="H8" s="98"/>
      <c r="I8" s="98"/>
      <c r="J8" s="98"/>
    </row>
    <row r="9" spans="2:13" x14ac:dyDescent="0.25">
      <c r="C9" s="98" t="s">
        <v>373</v>
      </c>
      <c r="D9" s="98" t="s">
        <v>372</v>
      </c>
      <c r="E9" s="98">
        <v>0</v>
      </c>
      <c r="F9" s="98" t="s">
        <v>374</v>
      </c>
      <c r="G9" s="98"/>
      <c r="H9" s="98"/>
      <c r="I9" s="98"/>
      <c r="J9" s="98"/>
    </row>
    <row r="10" spans="2:13" x14ac:dyDescent="0.25">
      <c r="C10" s="9" t="s">
        <v>409</v>
      </c>
    </row>
    <row r="11" spans="2:13" s="5" customFormat="1" x14ac:dyDescent="0.25">
      <c r="C11" s="9" t="s">
        <v>410</v>
      </c>
    </row>
    <row r="12" spans="2:13" x14ac:dyDescent="0.25">
      <c r="C12" t="s">
        <v>379</v>
      </c>
    </row>
    <row r="13" spans="2:13" s="5" customFormat="1" x14ac:dyDescent="0.25">
      <c r="C13" s="5" t="s">
        <v>400</v>
      </c>
    </row>
    <row r="14" spans="2:13" s="5" customFormat="1" x14ac:dyDescent="0.25">
      <c r="C14" s="5" t="s">
        <v>401</v>
      </c>
    </row>
    <row r="15" spans="2:13" s="5" customFormat="1" x14ac:dyDescent="0.25">
      <c r="C15" s="5" t="s">
        <v>402</v>
      </c>
    </row>
    <row r="16" spans="2:13" s="5" customFormat="1" x14ac:dyDescent="0.25">
      <c r="C16" s="5" t="s">
        <v>403</v>
      </c>
    </row>
    <row r="18" spans="2:6" x14ac:dyDescent="0.25">
      <c r="B18" s="4" t="s">
        <v>349</v>
      </c>
    </row>
    <row r="19" spans="2:6" s="5" customFormat="1" x14ac:dyDescent="0.25">
      <c r="B19" s="4"/>
      <c r="C19" s="5" t="s">
        <v>399</v>
      </c>
      <c r="D19" s="98">
        <v>10.9</v>
      </c>
      <c r="E19" s="5" t="s">
        <v>381</v>
      </c>
    </row>
    <row r="21" spans="2:6" x14ac:dyDescent="0.25">
      <c r="B21" s="4" t="s">
        <v>350</v>
      </c>
    </row>
    <row r="22" spans="2:6" s="5" customFormat="1" x14ac:dyDescent="0.25">
      <c r="B22" s="4"/>
      <c r="C22" s="5" t="s">
        <v>393</v>
      </c>
      <c r="D22" s="100">
        <f>22-10.3*COS(RADIANS(13))</f>
        <v>11.963988332712077</v>
      </c>
      <c r="E22" s="5" t="s">
        <v>389</v>
      </c>
      <c r="F22" s="5" t="s">
        <v>398</v>
      </c>
    </row>
    <row r="23" spans="2:6" s="5" customFormat="1" x14ac:dyDescent="0.25">
      <c r="B23" s="4"/>
      <c r="C23" s="5" t="s">
        <v>394</v>
      </c>
      <c r="D23" s="100">
        <v>12</v>
      </c>
      <c r="E23" s="5" t="s">
        <v>389</v>
      </c>
    </row>
    <row r="24" spans="2:6" s="5" customFormat="1" x14ac:dyDescent="0.25">
      <c r="B24" s="4"/>
      <c r="C24" s="5" t="s">
        <v>395</v>
      </c>
      <c r="D24" s="100">
        <v>14.7</v>
      </c>
      <c r="E24" s="5" t="s">
        <v>389</v>
      </c>
    </row>
    <row r="26" spans="2:6" x14ac:dyDescent="0.25">
      <c r="B26" s="4" t="s">
        <v>351</v>
      </c>
    </row>
    <row r="27" spans="2:6" x14ac:dyDescent="0.25">
      <c r="C27" t="s">
        <v>380</v>
      </c>
      <c r="D27" t="s">
        <v>408</v>
      </c>
      <c r="E27" s="8"/>
    </row>
    <row r="28" spans="2:6" x14ac:dyDescent="0.25">
      <c r="E28" s="8"/>
    </row>
    <row r="29" spans="2:6" x14ac:dyDescent="0.25">
      <c r="B29" s="4" t="s">
        <v>388</v>
      </c>
    </row>
    <row r="30" spans="2:6" x14ac:dyDescent="0.25">
      <c r="C30" t="s">
        <v>391</v>
      </c>
      <c r="D30" s="5" t="s">
        <v>390</v>
      </c>
      <c r="E30" s="99">
        <v>5.27</v>
      </c>
      <c r="F30" s="5" t="s">
        <v>389</v>
      </c>
    </row>
    <row r="31" spans="2:6" x14ac:dyDescent="0.25">
      <c r="D31" s="9" t="s">
        <v>392</v>
      </c>
      <c r="E31" s="99">
        <f>E30+1.5-(0.25/2)</f>
        <v>6.6449999999999996</v>
      </c>
      <c r="F31" s="9" t="s">
        <v>389</v>
      </c>
    </row>
    <row r="33" spans="2:5" x14ac:dyDescent="0.25">
      <c r="C33" t="s">
        <v>415</v>
      </c>
      <c r="D33" t="s">
        <v>460</v>
      </c>
    </row>
    <row r="34" spans="2:5" x14ac:dyDescent="0.25">
      <c r="C34" t="s">
        <v>416</v>
      </c>
      <c r="D34" t="s">
        <v>458</v>
      </c>
    </row>
    <row r="35" spans="2:5" s="5" customFormat="1" x14ac:dyDescent="0.25">
      <c r="C35" s="5" t="s">
        <v>459</v>
      </c>
      <c r="D35" s="5" t="s">
        <v>462</v>
      </c>
    </row>
    <row r="36" spans="2:5" s="5" customFormat="1" x14ac:dyDescent="0.25">
      <c r="D36" s="9" t="s">
        <v>463</v>
      </c>
    </row>
    <row r="37" spans="2:5" s="5" customFormat="1" x14ac:dyDescent="0.25">
      <c r="C37" s="5" t="s">
        <v>791</v>
      </c>
      <c r="D37" s="9" t="s">
        <v>792</v>
      </c>
    </row>
    <row r="38" spans="2:5" s="5" customFormat="1" x14ac:dyDescent="0.25">
      <c r="D38" s="9" t="s">
        <v>797</v>
      </c>
    </row>
    <row r="40" spans="2:5" x14ac:dyDescent="0.25">
      <c r="B40" s="4" t="s">
        <v>430</v>
      </c>
    </row>
    <row r="41" spans="2:5" x14ac:dyDescent="0.25">
      <c r="C41" t="s">
        <v>431</v>
      </c>
      <c r="D41">
        <v>5.0999999999999996</v>
      </c>
      <c r="E41" t="s">
        <v>432</v>
      </c>
    </row>
    <row r="42" spans="2:5" x14ac:dyDescent="0.25">
      <c r="D42" t="s">
        <v>434</v>
      </c>
    </row>
    <row r="43" spans="2:5" x14ac:dyDescent="0.25">
      <c r="D43" t="s">
        <v>433</v>
      </c>
    </row>
    <row r="44" spans="2:5" x14ac:dyDescent="0.25">
      <c r="D44" t="s">
        <v>435</v>
      </c>
    </row>
    <row r="45" spans="2:5" x14ac:dyDescent="0.25">
      <c r="D45" t="s">
        <v>436</v>
      </c>
      <c r="E45">
        <f>CONVERT(5.76,"m","ft")</f>
        <v>18.897637795275589</v>
      </c>
    </row>
    <row r="46" spans="2:5" x14ac:dyDescent="0.25">
      <c r="D46" t="s">
        <v>442</v>
      </c>
    </row>
    <row r="48" spans="2:5" x14ac:dyDescent="0.25">
      <c r="B48" s="4" t="s">
        <v>466</v>
      </c>
    </row>
    <row r="49" spans="2:3" x14ac:dyDescent="0.25">
      <c r="C49" t="s">
        <v>467</v>
      </c>
    </row>
    <row r="52" spans="2:3" x14ac:dyDescent="0.25">
      <c r="B52" s="101" t="s">
        <v>562</v>
      </c>
    </row>
    <row r="54" spans="2:3" x14ac:dyDescent="0.25">
      <c r="B54" s="4" t="s">
        <v>563</v>
      </c>
    </row>
    <row r="55" spans="2:3" x14ac:dyDescent="0.25">
      <c r="C55" t="s">
        <v>564</v>
      </c>
    </row>
    <row r="57" spans="2:3" x14ac:dyDescent="0.25">
      <c r="B57" s="4" t="s">
        <v>565</v>
      </c>
    </row>
    <row r="58" spans="2:3" x14ac:dyDescent="0.25">
      <c r="C58" t="s">
        <v>566</v>
      </c>
    </row>
    <row r="60" spans="2:3" x14ac:dyDescent="0.25">
      <c r="B60" s="4" t="s">
        <v>568</v>
      </c>
    </row>
    <row r="61" spans="2:3" x14ac:dyDescent="0.25">
      <c r="C61" t="s">
        <v>569</v>
      </c>
    </row>
    <row r="63" spans="2:3" x14ac:dyDescent="0.25">
      <c r="B63" s="4" t="s">
        <v>349</v>
      </c>
    </row>
    <row r="64" spans="2:3" x14ac:dyDescent="0.25">
      <c r="C64" t="s">
        <v>567</v>
      </c>
    </row>
    <row r="66" spans="2:3" x14ac:dyDescent="0.25">
      <c r="B66" s="4" t="s">
        <v>570</v>
      </c>
    </row>
    <row r="67" spans="2:3" x14ac:dyDescent="0.25">
      <c r="C67" t="s">
        <v>571</v>
      </c>
    </row>
    <row r="69" spans="2:3" x14ac:dyDescent="0.25">
      <c r="B69" s="4" t="s">
        <v>350</v>
      </c>
    </row>
    <row r="70" spans="2:3" x14ac:dyDescent="0.25">
      <c r="C70" t="s">
        <v>596</v>
      </c>
    </row>
    <row r="71" spans="2:3" x14ac:dyDescent="0.25">
      <c r="C71" t="s">
        <v>595</v>
      </c>
    </row>
    <row r="74" spans="2:3" x14ac:dyDescent="0.25">
      <c r="B74" s="101" t="s">
        <v>652</v>
      </c>
    </row>
    <row r="75" spans="2:3" x14ac:dyDescent="0.25">
      <c r="B75" s="5"/>
    </row>
    <row r="76" spans="2:3" x14ac:dyDescent="0.25">
      <c r="B76" s="4" t="s">
        <v>563</v>
      </c>
    </row>
    <row r="77" spans="2:3" x14ac:dyDescent="0.25">
      <c r="B77" s="5"/>
    </row>
    <row r="78" spans="2:3" x14ac:dyDescent="0.25">
      <c r="B78" s="5"/>
    </row>
    <row r="79" spans="2:3" x14ac:dyDescent="0.25">
      <c r="B79" s="4" t="s">
        <v>565</v>
      </c>
    </row>
    <row r="80" spans="2:3" x14ac:dyDescent="0.25">
      <c r="B80" s="5"/>
    </row>
    <row r="81" spans="2:2" x14ac:dyDescent="0.25">
      <c r="B81" s="5"/>
    </row>
    <row r="82" spans="2:2" x14ac:dyDescent="0.25">
      <c r="B82" s="4" t="s">
        <v>568</v>
      </c>
    </row>
    <row r="83" spans="2:2" x14ac:dyDescent="0.25">
      <c r="B83" s="5"/>
    </row>
    <row r="84" spans="2:2" x14ac:dyDescent="0.25">
      <c r="B84" s="5"/>
    </row>
    <row r="85" spans="2:2" x14ac:dyDescent="0.25">
      <c r="B85" s="4" t="s">
        <v>349</v>
      </c>
    </row>
    <row r="86" spans="2:2" x14ac:dyDescent="0.25">
      <c r="B86" s="5"/>
    </row>
    <row r="87" spans="2:2" x14ac:dyDescent="0.25">
      <c r="B87" s="5"/>
    </row>
    <row r="88" spans="2:2" x14ac:dyDescent="0.25">
      <c r="B88" s="4" t="s">
        <v>570</v>
      </c>
    </row>
    <row r="89" spans="2:2" x14ac:dyDescent="0.25">
      <c r="B89" s="5"/>
    </row>
    <row r="90" spans="2:2" x14ac:dyDescent="0.25">
      <c r="B90" s="5"/>
    </row>
    <row r="91" spans="2:2" x14ac:dyDescent="0.25">
      <c r="B91" s="4" t="s">
        <v>350</v>
      </c>
    </row>
    <row r="92" spans="2:2" s="5" customFormat="1" x14ac:dyDescent="0.25">
      <c r="B92" s="4"/>
    </row>
    <row r="93" spans="2:2" s="5" customFormat="1" x14ac:dyDescent="0.25">
      <c r="B93" s="4"/>
    </row>
    <row r="94" spans="2:2" s="5" customFormat="1" x14ac:dyDescent="0.25">
      <c r="B94" s="4"/>
    </row>
    <row r="95" spans="2:2" s="5" customFormat="1" x14ac:dyDescent="0.25">
      <c r="B95" s="4"/>
    </row>
    <row r="96" spans="2:2" s="5" customFormat="1" x14ac:dyDescent="0.25">
      <c r="B96" s="101" t="s">
        <v>656</v>
      </c>
    </row>
    <row r="97" spans="2:2" s="5" customFormat="1" x14ac:dyDescent="0.25"/>
    <row r="98" spans="2:2" s="5" customFormat="1" x14ac:dyDescent="0.25">
      <c r="B98" s="4" t="s">
        <v>563</v>
      </c>
    </row>
    <row r="99" spans="2:2" s="5" customFormat="1" x14ac:dyDescent="0.25"/>
    <row r="100" spans="2:2" s="5" customFormat="1" x14ac:dyDescent="0.25"/>
    <row r="101" spans="2:2" s="5" customFormat="1" x14ac:dyDescent="0.25">
      <c r="B101" s="4" t="s">
        <v>565</v>
      </c>
    </row>
    <row r="102" spans="2:2" s="5" customFormat="1" x14ac:dyDescent="0.25"/>
    <row r="103" spans="2:2" s="5" customFormat="1" x14ac:dyDescent="0.25"/>
    <row r="104" spans="2:2" s="5" customFormat="1" x14ac:dyDescent="0.25">
      <c r="B104" s="4" t="s">
        <v>568</v>
      </c>
    </row>
    <row r="105" spans="2:2" s="5" customFormat="1" x14ac:dyDescent="0.25"/>
    <row r="106" spans="2:2" s="5" customFormat="1" x14ac:dyDescent="0.25"/>
    <row r="107" spans="2:2" s="5" customFormat="1" x14ac:dyDescent="0.25">
      <c r="B107" s="4" t="s">
        <v>349</v>
      </c>
    </row>
    <row r="108" spans="2:2" s="5" customFormat="1" x14ac:dyDescent="0.25"/>
    <row r="109" spans="2:2" s="5" customFormat="1" x14ac:dyDescent="0.25"/>
    <row r="110" spans="2:2" s="5" customFormat="1" x14ac:dyDescent="0.25">
      <c r="B110" s="4" t="s">
        <v>570</v>
      </c>
    </row>
    <row r="111" spans="2:2" s="5" customFormat="1" x14ac:dyDescent="0.25"/>
    <row r="112" spans="2:2" s="5" customFormat="1" x14ac:dyDescent="0.25"/>
    <row r="113" spans="2:3" s="5" customFormat="1" x14ac:dyDescent="0.25">
      <c r="B113" s="4" t="s">
        <v>350</v>
      </c>
    </row>
    <row r="114" spans="2:3" s="5" customFormat="1" x14ac:dyDescent="0.25">
      <c r="B114" s="4"/>
    </row>
    <row r="115" spans="2:3" s="5" customFormat="1" x14ac:dyDescent="0.25">
      <c r="B115" s="4"/>
    </row>
    <row r="118" spans="2:3" x14ac:dyDescent="0.25">
      <c r="B118" s="101" t="s">
        <v>655</v>
      </c>
    </row>
    <row r="119" spans="2:3" x14ac:dyDescent="0.25">
      <c r="B119" s="5"/>
    </row>
    <row r="120" spans="2:3" x14ac:dyDescent="0.25">
      <c r="B120" s="4" t="s">
        <v>563</v>
      </c>
      <c r="C120" t="s">
        <v>664</v>
      </c>
    </row>
    <row r="121" spans="2:3" x14ac:dyDescent="0.25">
      <c r="B121" s="5"/>
    </row>
    <row r="122" spans="2:3" x14ac:dyDescent="0.25">
      <c r="B122" s="5"/>
    </row>
    <row r="123" spans="2:3" x14ac:dyDescent="0.25">
      <c r="B123" s="4" t="s">
        <v>565</v>
      </c>
      <c r="C123" t="s">
        <v>653</v>
      </c>
    </row>
    <row r="124" spans="2:3" x14ac:dyDescent="0.25">
      <c r="B124" s="5"/>
    </row>
    <row r="125" spans="2:3" x14ac:dyDescent="0.25">
      <c r="B125" s="5"/>
    </row>
    <row r="126" spans="2:3" x14ac:dyDescent="0.25">
      <c r="B126" s="4" t="s">
        <v>568</v>
      </c>
      <c r="C126" t="s">
        <v>653</v>
      </c>
    </row>
    <row r="127" spans="2:3" x14ac:dyDescent="0.25">
      <c r="B127" s="5"/>
    </row>
    <row r="128" spans="2:3" x14ac:dyDescent="0.25">
      <c r="B128" s="5"/>
    </row>
    <row r="129" spans="2:3" x14ac:dyDescent="0.25">
      <c r="B129" s="4" t="s">
        <v>349</v>
      </c>
      <c r="C129" t="s">
        <v>663</v>
      </c>
    </row>
    <row r="130" spans="2:3" x14ac:dyDescent="0.25">
      <c r="B130" s="5"/>
    </row>
    <row r="131" spans="2:3" x14ac:dyDescent="0.25">
      <c r="B131" s="5"/>
    </row>
    <row r="132" spans="2:3" x14ac:dyDescent="0.25">
      <c r="B132" s="4" t="s">
        <v>570</v>
      </c>
      <c r="C132" t="s">
        <v>654</v>
      </c>
    </row>
    <row r="133" spans="2:3" x14ac:dyDescent="0.25">
      <c r="B133" s="5"/>
    </row>
    <row r="134" spans="2:3" x14ac:dyDescent="0.25">
      <c r="B134" s="5"/>
    </row>
    <row r="135" spans="2:3" x14ac:dyDescent="0.25">
      <c r="B135" s="4" t="s">
        <v>350</v>
      </c>
      <c r="C135" t="s">
        <v>665</v>
      </c>
    </row>
    <row r="136" spans="2:3" x14ac:dyDescent="0.25">
      <c r="C136" t="s">
        <v>688</v>
      </c>
    </row>
    <row r="138" spans="2:3" x14ac:dyDescent="0.25">
      <c r="B138" s="101" t="s">
        <v>737</v>
      </c>
    </row>
    <row r="139" spans="2:3" x14ac:dyDescent="0.25">
      <c r="C139" t="s">
        <v>738</v>
      </c>
    </row>
    <row r="140" spans="2:3" x14ac:dyDescent="0.25">
      <c r="C140" t="s">
        <v>793</v>
      </c>
    </row>
    <row r="142" spans="2:3" x14ac:dyDescent="0.25">
      <c r="B142" s="101" t="s">
        <v>769</v>
      </c>
    </row>
    <row r="143" spans="2:3" x14ac:dyDescent="0.25">
      <c r="C143" t="s">
        <v>790</v>
      </c>
    </row>
    <row r="144" spans="2:3" x14ac:dyDescent="0.25">
      <c r="C144" t="s">
        <v>770</v>
      </c>
    </row>
    <row r="145" spans="2:3" x14ac:dyDescent="0.25">
      <c r="C145" t="s">
        <v>772</v>
      </c>
    </row>
    <row r="146" spans="2:3" x14ac:dyDescent="0.25">
      <c r="C146" t="s">
        <v>771</v>
      </c>
    </row>
    <row r="147" spans="2:3" x14ac:dyDescent="0.25">
      <c r="C147" t="s">
        <v>773</v>
      </c>
    </row>
    <row r="148" spans="2:3" x14ac:dyDescent="0.25">
      <c r="C148" t="s">
        <v>789</v>
      </c>
    </row>
    <row r="151" spans="2:3" x14ac:dyDescent="0.25">
      <c r="B151" s="101" t="s">
        <v>784</v>
      </c>
    </row>
    <row r="153" spans="2:3" x14ac:dyDescent="0.25">
      <c r="C153" t="s">
        <v>785</v>
      </c>
    </row>
    <row r="156" spans="2:3" x14ac:dyDescent="0.25">
      <c r="B156" s="101" t="s">
        <v>794</v>
      </c>
    </row>
    <row r="157" spans="2:3" x14ac:dyDescent="0.25">
      <c r="C157" t="s">
        <v>795</v>
      </c>
    </row>
    <row r="158" spans="2:3" x14ac:dyDescent="0.25">
      <c r="C158" t="s">
        <v>796</v>
      </c>
    </row>
    <row r="162" spans="2:5" x14ac:dyDescent="0.25">
      <c r="B162" s="132" t="s">
        <v>809</v>
      </c>
    </row>
    <row r="163" spans="2:5" x14ac:dyDescent="0.25">
      <c r="B163" t="s">
        <v>814</v>
      </c>
      <c r="C163" s="131" t="s">
        <v>811</v>
      </c>
    </row>
    <row r="164" spans="2:5" x14ac:dyDescent="0.25">
      <c r="B164" t="s">
        <v>429</v>
      </c>
      <c r="C164" s="131" t="s">
        <v>810</v>
      </c>
    </row>
    <row r="165" spans="2:5" x14ac:dyDescent="0.25">
      <c r="B165" t="s">
        <v>813</v>
      </c>
      <c r="C165" s="131" t="s">
        <v>812</v>
      </c>
    </row>
    <row r="166" spans="2:5" x14ac:dyDescent="0.25">
      <c r="C166" s="132" t="s">
        <v>820</v>
      </c>
    </row>
    <row r="168" spans="2:5" x14ac:dyDescent="0.25">
      <c r="B168" s="133" t="s">
        <v>817</v>
      </c>
      <c r="C168" s="134" t="s">
        <v>815</v>
      </c>
      <c r="D168" s="133">
        <v>4.3</v>
      </c>
      <c r="E168" t="s">
        <v>381</v>
      </c>
    </row>
    <row r="169" spans="2:5" x14ac:dyDescent="0.25">
      <c r="B169" s="133" t="s">
        <v>818</v>
      </c>
      <c r="C169" s="134" t="s">
        <v>816</v>
      </c>
      <c r="D169" s="133">
        <v>5.45</v>
      </c>
      <c r="E169" t="s">
        <v>381</v>
      </c>
    </row>
    <row r="170" spans="2:5" x14ac:dyDescent="0.25">
      <c r="C170" s="132" t="s">
        <v>821</v>
      </c>
    </row>
    <row r="172" spans="2:5" x14ac:dyDescent="0.25">
      <c r="C172" t="s">
        <v>819</v>
      </c>
      <c r="D172">
        <f>25*0.005</f>
        <v>0.125</v>
      </c>
      <c r="E172" t="s">
        <v>381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
  <sheetViews>
    <sheetView workbookViewId="0">
      <selection activeCell="O13" sqref="O13"/>
    </sheetView>
  </sheetViews>
  <sheetFormatPr defaultRowHeight="15" x14ac:dyDescent="0.25"/>
  <cols>
    <col min="2" max="2" width="11.85546875" bestFit="1" customWidth="1"/>
  </cols>
  <sheetData>
    <row r="2" spans="2:5" s="4" customFormat="1" x14ac:dyDescent="0.25">
      <c r="B2" s="4" t="s">
        <v>345</v>
      </c>
      <c r="C2" s="4" t="s">
        <v>338</v>
      </c>
      <c r="E2" s="4" t="s">
        <v>831</v>
      </c>
    </row>
    <row r="3" spans="2:5" x14ac:dyDescent="0.25">
      <c r="B3" s="6">
        <f>'Dynamic Test Matrix'!E6</f>
        <v>0</v>
      </c>
      <c r="C3" s="6">
        <v>5.0999999999999996</v>
      </c>
      <c r="D3" t="s">
        <v>412</v>
      </c>
      <c r="E3" s="137">
        <f>C3-$C$3</f>
        <v>0</v>
      </c>
    </row>
    <row r="4" spans="2:5" x14ac:dyDescent="0.25">
      <c r="B4" s="6">
        <f>'Dynamic Test Matrix'!E7</f>
        <v>0.15550751999999998</v>
      </c>
      <c r="C4" s="6">
        <v>5</v>
      </c>
      <c r="D4" s="5" t="s">
        <v>412</v>
      </c>
      <c r="E4" s="137">
        <f t="shared" ref="E4:E7" si="0">C4-$C$3</f>
        <v>-9.9999999999999645E-2</v>
      </c>
    </row>
    <row r="5" spans="2:5" x14ac:dyDescent="0.25">
      <c r="B5" s="6">
        <f>'Dynamic Test Matrix'!E8</f>
        <v>0.31101503999999996</v>
      </c>
      <c r="C5" s="6">
        <v>5</v>
      </c>
      <c r="D5" s="5" t="s">
        <v>412</v>
      </c>
      <c r="E5" s="137">
        <f t="shared" si="0"/>
        <v>-9.9999999999999645E-2</v>
      </c>
    </row>
    <row r="6" spans="2:5" x14ac:dyDescent="0.25">
      <c r="B6" s="6">
        <f>'Dynamic Test Matrix'!E9</f>
        <v>0.46652255999999998</v>
      </c>
      <c r="C6" s="6">
        <v>5</v>
      </c>
      <c r="D6" s="5" t="s">
        <v>412</v>
      </c>
      <c r="E6" s="137">
        <f t="shared" si="0"/>
        <v>-9.9999999999999645E-2</v>
      </c>
    </row>
    <row r="7" spans="2:5" x14ac:dyDescent="0.25">
      <c r="B7" s="6">
        <f>'Dynamic Test Matrix'!E10</f>
        <v>0.62203007999999993</v>
      </c>
      <c r="C7" s="6">
        <v>5</v>
      </c>
      <c r="D7" s="5" t="s">
        <v>412</v>
      </c>
      <c r="E7" s="137">
        <f t="shared" si="0"/>
        <v>-9.9999999999999645E-2</v>
      </c>
    </row>
    <row r="8" spans="2:5" x14ac:dyDescent="0.25">
      <c r="B8" s="6">
        <f>'Dynamic Test Matrix'!E11</f>
        <v>0.77753760000000005</v>
      </c>
      <c r="D8" s="6" t="s">
        <v>443</v>
      </c>
    </row>
    <row r="9" spans="2:5" x14ac:dyDescent="0.25">
      <c r="B9" s="6">
        <f>'Dynamic Test Matrix'!E12</f>
        <v>0.93304511999999995</v>
      </c>
      <c r="D9" s="6" t="s">
        <v>443</v>
      </c>
    </row>
    <row r="10" spans="2:5" x14ac:dyDescent="0.25">
      <c r="B10" s="6"/>
    </row>
    <row r="11" spans="2:5" x14ac:dyDescent="0.25">
      <c r="B11" s="6">
        <v>0.62</v>
      </c>
      <c r="C11">
        <v>5.0999999999999996</v>
      </c>
      <c r="D11" t="s">
        <v>411</v>
      </c>
    </row>
    <row r="12" spans="2:5" x14ac:dyDescent="0.25">
      <c r="B12" s="6"/>
    </row>
    <row r="17" spans="2:3" x14ac:dyDescent="0.25">
      <c r="B17" t="s">
        <v>457</v>
      </c>
    </row>
    <row r="18" spans="2:3" s="4" customFormat="1" x14ac:dyDescent="0.25">
      <c r="B18" s="4" t="s">
        <v>339</v>
      </c>
      <c r="C18" s="4" t="s">
        <v>338</v>
      </c>
    </row>
    <row r="19" spans="2:3" x14ac:dyDescent="0.25">
      <c r="B19">
        <v>0</v>
      </c>
    </row>
    <row r="20" spans="2:3" x14ac:dyDescent="0.25">
      <c r="B20">
        <v>5</v>
      </c>
    </row>
    <row r="21" spans="2:3" x14ac:dyDescent="0.25">
      <c r="B21">
        <v>10</v>
      </c>
    </row>
    <row r="22" spans="2:3" x14ac:dyDescent="0.25">
      <c r="B22">
        <v>15</v>
      </c>
    </row>
    <row r="23" spans="2:3" x14ac:dyDescent="0.25">
      <c r="B23">
        <v>20</v>
      </c>
    </row>
    <row r="34" spans="2:3" s="4" customFormat="1" x14ac:dyDescent="0.25">
      <c r="B34" s="4" t="s">
        <v>340</v>
      </c>
      <c r="C34" s="4" t="s">
        <v>338</v>
      </c>
    </row>
    <row r="35" spans="2:3" x14ac:dyDescent="0.25">
      <c r="B35">
        <v>0</v>
      </c>
    </row>
    <row r="36" spans="2:3" x14ac:dyDescent="0.25">
      <c r="B36">
        <v>10</v>
      </c>
    </row>
    <row r="37" spans="2:3" x14ac:dyDescent="0.25">
      <c r="B37">
        <v>20</v>
      </c>
    </row>
    <row r="38" spans="2:3" x14ac:dyDescent="0.25">
      <c r="B38">
        <v>27.6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zoomScale="115" zoomScaleNormal="115" workbookViewId="0">
      <selection activeCell="F38" sqref="F38"/>
    </sheetView>
  </sheetViews>
  <sheetFormatPr defaultRowHeight="15" x14ac:dyDescent="0.25"/>
  <cols>
    <col min="1" max="1" width="9.140625" style="5"/>
    <col min="2" max="2" width="11.85546875" style="5" bestFit="1" customWidth="1"/>
    <col min="3" max="16384" width="9.140625" style="5"/>
  </cols>
  <sheetData>
    <row r="2" spans="2:5" s="4" customFormat="1" x14ac:dyDescent="0.25">
      <c r="B2" s="4" t="s">
        <v>345</v>
      </c>
      <c r="C2" s="4" t="s">
        <v>338</v>
      </c>
      <c r="E2" s="4" t="s">
        <v>832</v>
      </c>
    </row>
    <row r="3" spans="2:5" x14ac:dyDescent="0.25">
      <c r="B3" s="6">
        <f>'Dynamic Test Matrix'!E6</f>
        <v>0</v>
      </c>
      <c r="C3" s="6">
        <v>5.4</v>
      </c>
      <c r="D3" s="5" t="s">
        <v>411</v>
      </c>
      <c r="E3" s="137">
        <f>C3-$C$3</f>
        <v>0</v>
      </c>
    </row>
    <row r="4" spans="2:5" x14ac:dyDescent="0.25">
      <c r="B4" s="6">
        <f>'Dynamic Test Matrix'!E7</f>
        <v>0.15550751999999998</v>
      </c>
      <c r="C4" s="6">
        <v>5.3</v>
      </c>
      <c r="D4" s="5" t="s">
        <v>411</v>
      </c>
      <c r="E4" s="137">
        <f t="shared" ref="E4:E7" si="0">C4-$C$3</f>
        <v>-0.10000000000000053</v>
      </c>
    </row>
    <row r="5" spans="2:5" x14ac:dyDescent="0.25">
      <c r="B5" s="6">
        <f>'Dynamic Test Matrix'!E8</f>
        <v>0.31101503999999996</v>
      </c>
      <c r="C5" s="6">
        <v>5.3</v>
      </c>
      <c r="D5" s="5" t="s">
        <v>411</v>
      </c>
      <c r="E5" s="137">
        <f t="shared" si="0"/>
        <v>-0.10000000000000053</v>
      </c>
    </row>
    <row r="6" spans="2:5" x14ac:dyDescent="0.25">
      <c r="B6" s="6">
        <f>'Dynamic Test Matrix'!E9</f>
        <v>0.46652255999999998</v>
      </c>
      <c r="C6" s="6">
        <v>5.2</v>
      </c>
      <c r="D6" s="5" t="s">
        <v>411</v>
      </c>
      <c r="E6" s="137">
        <f t="shared" si="0"/>
        <v>-0.20000000000000018</v>
      </c>
    </row>
    <row r="7" spans="2:5" x14ac:dyDescent="0.25">
      <c r="B7" s="6">
        <f>'Dynamic Test Matrix'!E10</f>
        <v>0.62203007999999993</v>
      </c>
      <c r="C7" s="6">
        <v>5.3</v>
      </c>
      <c r="D7" s="5" t="s">
        <v>411</v>
      </c>
      <c r="E7" s="137">
        <f t="shared" si="0"/>
        <v>-0.10000000000000053</v>
      </c>
    </row>
    <row r="8" spans="2:5" x14ac:dyDescent="0.25">
      <c r="B8" s="6"/>
      <c r="D8" s="6"/>
    </row>
    <row r="9" spans="2:5" x14ac:dyDescent="0.25">
      <c r="B9" s="6"/>
      <c r="D9" s="6"/>
    </row>
    <row r="10" spans="2:5" x14ac:dyDescent="0.25">
      <c r="B10" s="6"/>
    </row>
    <row r="11" spans="2:5" x14ac:dyDescent="0.25">
      <c r="B11" s="6">
        <v>0.62</v>
      </c>
      <c r="C11" s="5">
        <v>5.4</v>
      </c>
      <c r="D11" s="5" t="s">
        <v>412</v>
      </c>
    </row>
    <row r="12" spans="2:5" x14ac:dyDescent="0.25">
      <c r="B12" s="6"/>
    </row>
    <row r="18" s="4" customFormat="1" x14ac:dyDescent="0.25"/>
    <row r="34" s="4" customForma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37"/>
  <sheetViews>
    <sheetView tabSelected="1" topLeftCell="V16" zoomScale="85" zoomScaleNormal="85" workbookViewId="0">
      <selection activeCell="AN60" sqref="AN60"/>
    </sheetView>
  </sheetViews>
  <sheetFormatPr defaultRowHeight="15" x14ac:dyDescent="0.25"/>
  <cols>
    <col min="2" max="2" width="11" bestFit="1" customWidth="1"/>
    <col min="3" max="3" width="11.85546875" bestFit="1" customWidth="1"/>
    <col min="4" max="6" width="10.5703125" bestFit="1" customWidth="1"/>
    <col min="7" max="7" width="9.140625" style="6"/>
    <col min="8" max="8" width="11.7109375" customWidth="1"/>
    <col min="9" max="9" width="11.7109375" style="5" customWidth="1"/>
    <col min="10" max="10" width="18.7109375" bestFit="1" customWidth="1"/>
    <col min="11" max="11" width="10.5703125" bestFit="1" customWidth="1"/>
    <col min="12" max="12" width="11" bestFit="1" customWidth="1"/>
    <col min="13" max="13" width="9.140625" style="5"/>
    <col min="14" max="14" width="15" bestFit="1" customWidth="1"/>
    <col min="15" max="15" width="21.140625" bestFit="1" customWidth="1"/>
    <col min="16" max="17" width="23.42578125" bestFit="1" customWidth="1"/>
    <col min="18" max="18" width="29.7109375" customWidth="1"/>
    <col min="19" max="19" width="30.42578125" customWidth="1"/>
    <col min="20" max="20" width="39.140625" bestFit="1" customWidth="1"/>
    <col min="21" max="21" width="42.7109375" bestFit="1" customWidth="1"/>
    <col min="22" max="22" width="35.7109375" bestFit="1" customWidth="1"/>
    <col min="23" max="23" width="15.42578125" customWidth="1"/>
    <col min="28" max="29" width="16.85546875" customWidth="1"/>
    <col min="30" max="31" width="16.85546875" style="5" customWidth="1"/>
    <col min="32" max="32" width="11" style="5" customWidth="1"/>
    <col min="33" max="33" width="9.7109375" bestFit="1" customWidth="1"/>
    <col min="34" max="34" width="9.5703125" bestFit="1" customWidth="1"/>
    <col min="35" max="35" width="9.85546875" bestFit="1" customWidth="1"/>
    <col min="36" max="36" width="10.5703125" bestFit="1" customWidth="1"/>
    <col min="38" max="38" width="14.7109375" bestFit="1" customWidth="1"/>
    <col min="39" max="39" width="11" bestFit="1" customWidth="1"/>
    <col min="40" max="41" width="14.7109375" bestFit="1" customWidth="1"/>
    <col min="42" max="42" width="9" customWidth="1"/>
    <col min="44" max="44" width="9" customWidth="1"/>
    <col min="45" max="45" width="11" bestFit="1" customWidth="1"/>
    <col min="46" max="46" width="12" customWidth="1"/>
  </cols>
  <sheetData>
    <row r="1" spans="2:61" x14ac:dyDescent="0.25">
      <c r="B1" t="s">
        <v>347</v>
      </c>
      <c r="C1" s="5"/>
      <c r="I1"/>
      <c r="J1" t="s">
        <v>551</v>
      </c>
      <c r="K1" s="5"/>
      <c r="L1" s="5"/>
      <c r="M1"/>
      <c r="N1" s="5"/>
      <c r="Q1" s="5"/>
      <c r="R1" t="s">
        <v>364</v>
      </c>
      <c r="V1" s="5"/>
      <c r="W1" t="s">
        <v>822</v>
      </c>
      <c r="X1" t="s">
        <v>823</v>
      </c>
      <c r="AB1" t="s">
        <v>824</v>
      </c>
      <c r="AN1" t="s">
        <v>347</v>
      </c>
      <c r="AO1" s="115" t="s">
        <v>799</v>
      </c>
      <c r="AT1" t="s">
        <v>368</v>
      </c>
    </row>
    <row r="2" spans="2:61" s="4" customFormat="1" x14ac:dyDescent="0.25">
      <c r="B2" s="4" t="s">
        <v>345</v>
      </c>
      <c r="C2" s="4" t="s">
        <v>337</v>
      </c>
      <c r="D2" s="4" t="s">
        <v>338</v>
      </c>
      <c r="E2" s="4" t="s">
        <v>339</v>
      </c>
      <c r="F2" s="4" t="s">
        <v>346</v>
      </c>
      <c r="G2" s="97" t="s">
        <v>366</v>
      </c>
      <c r="H2" s="4" t="s">
        <v>348</v>
      </c>
      <c r="J2" s="4" t="s">
        <v>337</v>
      </c>
      <c r="K2" s="4" t="s">
        <v>345</v>
      </c>
      <c r="L2" s="4" t="s">
        <v>361</v>
      </c>
      <c r="M2" s="4" t="s">
        <v>338</v>
      </c>
      <c r="N2" s="4" t="s">
        <v>465</v>
      </c>
      <c r="O2" s="4" t="s">
        <v>339</v>
      </c>
      <c r="P2" s="4" t="s">
        <v>348</v>
      </c>
      <c r="R2" s="4" t="s">
        <v>363</v>
      </c>
      <c r="S2" s="4" t="s">
        <v>362</v>
      </c>
      <c r="T2" s="4" t="s">
        <v>828</v>
      </c>
      <c r="U2" s="145" t="s">
        <v>829</v>
      </c>
      <c r="V2" s="4" t="s">
        <v>830</v>
      </c>
      <c r="W2" s="4" t="s">
        <v>339</v>
      </c>
      <c r="X2" s="4" t="s">
        <v>365</v>
      </c>
      <c r="Y2" s="4" t="s">
        <v>348</v>
      </c>
      <c r="AB2" s="4" t="s">
        <v>337</v>
      </c>
      <c r="AC2" s="4" t="s">
        <v>345</v>
      </c>
      <c r="AD2" s="4" t="s">
        <v>338</v>
      </c>
      <c r="AE2" s="4" t="s">
        <v>825</v>
      </c>
      <c r="AN2" s="4" t="s">
        <v>338</v>
      </c>
      <c r="AO2" s="4" t="s">
        <v>367</v>
      </c>
      <c r="AT2" s="4" t="s">
        <v>338</v>
      </c>
      <c r="AU2" s="4" t="s">
        <v>367</v>
      </c>
    </row>
    <row r="3" spans="2:61" x14ac:dyDescent="0.25">
      <c r="B3" s="99">
        <f>'Dynamic Test Matrix'!E28</f>
        <v>3.8876879999999996E-2</v>
      </c>
      <c r="C3" s="99">
        <v>0.02</v>
      </c>
      <c r="D3" s="99">
        <v>5.3</v>
      </c>
      <c r="E3" s="126">
        <v>0.6</v>
      </c>
      <c r="F3" s="99">
        <v>0.02</v>
      </c>
      <c r="G3" s="99">
        <f>CONVERT(F3,"lbf","N")</f>
        <v>8.8964432305210006E-2</v>
      </c>
      <c r="H3" s="99">
        <f t="shared" ref="H3:H24" si="0">(G3)/((0.5*1000*((C3)^2))*(PI()*0.91^2))</f>
        <v>0.17098332521118792</v>
      </c>
      <c r="I3"/>
      <c r="J3" s="98">
        <v>0</v>
      </c>
      <c r="K3" s="99">
        <v>0</v>
      </c>
      <c r="L3" s="99">
        <v>2</v>
      </c>
      <c r="M3" s="99">
        <f t="shared" ref="M3:M9" si="1">CONVERT(L3,"m","ft")</f>
        <v>6.5616797900262469</v>
      </c>
      <c r="N3" s="99">
        <f>M3+($D$3-$M$3)</f>
        <v>5.3</v>
      </c>
      <c r="O3" s="98">
        <v>0</v>
      </c>
      <c r="P3" s="98">
        <v>0.86</v>
      </c>
      <c r="Q3" s="5"/>
      <c r="R3" s="115">
        <v>0.1</v>
      </c>
      <c r="S3" s="99">
        <f>R3/5*1.943844</f>
        <v>3.8876879999999996E-2</v>
      </c>
      <c r="T3" s="124">
        <v>100.40112000000001</v>
      </c>
      <c r="U3" s="99">
        <f>CONVERT(T3,"m","ft")/25</f>
        <v>13.175999999999998</v>
      </c>
      <c r="V3" s="143">
        <f>5.3-(U3-$U$3)</f>
        <v>5.3</v>
      </c>
      <c r="W3" s="116">
        <v>0.77700000000000002</v>
      </c>
      <c r="X3" s="99">
        <v>4.4431969041239023</v>
      </c>
      <c r="Y3" s="125">
        <f t="shared" ref="Y3:Y26" si="2">(X3)/((0.5*1000*((R3/5)^2))*(PI()*0.91^2))</f>
        <v>8.5395091223514683</v>
      </c>
      <c r="AB3">
        <v>0.16</v>
      </c>
      <c r="AC3">
        <f>AB3*1.943844</f>
        <v>0.31101503999999996</v>
      </c>
      <c r="AD3" s="135">
        <v>5.3690199999999999</v>
      </c>
      <c r="AE3" s="138">
        <v>-1.8970499999999999</v>
      </c>
      <c r="AN3" s="4" t="s">
        <v>345</v>
      </c>
      <c r="AO3" s="97">
        <v>0</v>
      </c>
      <c r="AP3" s="97">
        <v>10</v>
      </c>
      <c r="AQ3" s="97">
        <v>20</v>
      </c>
      <c r="AR3" s="97">
        <v>27.6</v>
      </c>
      <c r="AT3" s="4" t="s">
        <v>345</v>
      </c>
      <c r="AU3" s="97">
        <v>0</v>
      </c>
      <c r="AV3" s="97">
        <v>10</v>
      </c>
      <c r="AW3" s="97">
        <v>20</v>
      </c>
      <c r="AX3" s="97">
        <v>27.6</v>
      </c>
      <c r="AY3" s="97"/>
      <c r="AZ3" s="97"/>
    </row>
    <row r="4" spans="2:61" x14ac:dyDescent="0.25">
      <c r="B4" s="99">
        <f>'Dynamic Test Matrix'!E29</f>
        <v>7.7753759999999991E-2</v>
      </c>
      <c r="C4" s="99">
        <v>0.04</v>
      </c>
      <c r="D4" s="99">
        <v>5.3</v>
      </c>
      <c r="E4" s="126">
        <v>1.1000000000000001</v>
      </c>
      <c r="F4" s="99">
        <v>0.28999999999999998</v>
      </c>
      <c r="G4" s="99">
        <f t="shared" ref="G4:G24" si="3">CONVERT(F4,"lbf","N")</f>
        <v>1.2899842684255449</v>
      </c>
      <c r="H4" s="99">
        <f t="shared" si="0"/>
        <v>0.61981455389055606</v>
      </c>
      <c r="I4"/>
      <c r="J4" s="98">
        <v>0.08</v>
      </c>
      <c r="K4" s="99">
        <v>0.15550751999999998</v>
      </c>
      <c r="L4" s="99">
        <v>2</v>
      </c>
      <c r="M4" s="99">
        <f t="shared" si="1"/>
        <v>6.5616797900262469</v>
      </c>
      <c r="N4" s="99">
        <f t="shared" ref="N4:N9" si="4">M4+($D$3-$M$3)</f>
        <v>5.3</v>
      </c>
      <c r="O4" s="99">
        <v>-0.57999999999999996</v>
      </c>
      <c r="P4" s="98">
        <v>0.86</v>
      </c>
      <c r="Q4" s="5"/>
      <c r="R4" s="115">
        <v>0.2</v>
      </c>
      <c r="S4" s="99">
        <f t="shared" ref="S4:S26" si="5">R4/5*1.943844</f>
        <v>7.7753759999999991E-2</v>
      </c>
      <c r="T4" s="124">
        <v>100.73640000000002</v>
      </c>
      <c r="U4" s="99">
        <f t="shared" ref="U4:U26" si="6">CONVERT(T4,"m","ft")/25</f>
        <v>13.220000000000002</v>
      </c>
      <c r="V4" s="143">
        <f t="shared" ref="V4:V26" si="7">5.3-(U4-$U$3)</f>
        <v>5.2559999999999958</v>
      </c>
      <c r="W4" s="116">
        <v>0.84699999999999998</v>
      </c>
      <c r="X4" s="99">
        <v>7.9484382398766824</v>
      </c>
      <c r="Y4" s="125">
        <f t="shared" si="2"/>
        <v>3.8190835519170929</v>
      </c>
      <c r="AB4">
        <v>0.32</v>
      </c>
      <c r="AC4" s="5">
        <f t="shared" ref="AC4:AC5" si="8">AB4*1.943844</f>
        <v>0.62203007999999993</v>
      </c>
      <c r="AD4" s="135">
        <v>5.4925100000000002</v>
      </c>
      <c r="AE4" s="138">
        <v>-3.1680299999999999</v>
      </c>
      <c r="AN4" s="97">
        <v>0.31101503999999996</v>
      </c>
      <c r="AO4" s="116"/>
      <c r="AP4" s="116"/>
      <c r="AQ4" s="116"/>
      <c r="AR4" s="116"/>
      <c r="AT4" s="97">
        <v>0.31101504000000002</v>
      </c>
      <c r="AU4" s="99">
        <v>6.5616797900262469</v>
      </c>
      <c r="AV4" s="99">
        <v>6.5936797900262452</v>
      </c>
      <c r="AW4" s="99">
        <v>6.6776797900262466</v>
      </c>
      <c r="AX4" s="99">
        <v>6.7456797900262453</v>
      </c>
      <c r="AY4" s="6"/>
      <c r="AZ4" s="6"/>
    </row>
    <row r="5" spans="2:61" x14ac:dyDescent="0.25">
      <c r="B5" s="99">
        <f>'Dynamic Test Matrix'!E30</f>
        <v>0.11663063999999999</v>
      </c>
      <c r="C5" s="99">
        <v>0.06</v>
      </c>
      <c r="D5" s="99">
        <v>5.2</v>
      </c>
      <c r="E5" s="126">
        <v>1.6</v>
      </c>
      <c r="F5" s="99">
        <v>0.8</v>
      </c>
      <c r="G5" s="99">
        <f t="shared" si="3"/>
        <v>3.5585772922084002</v>
      </c>
      <c r="H5" s="99">
        <f t="shared" si="0"/>
        <v>0.75992588982750187</v>
      </c>
      <c r="I5"/>
      <c r="J5" s="98">
        <v>0.16</v>
      </c>
      <c r="K5" s="99">
        <v>0.31101503999999996</v>
      </c>
      <c r="L5" s="99">
        <v>2</v>
      </c>
      <c r="M5" s="99">
        <f t="shared" si="1"/>
        <v>6.5616797900262469</v>
      </c>
      <c r="N5" s="99">
        <f t="shared" si="4"/>
        <v>5.3</v>
      </c>
      <c r="O5" s="98">
        <v>-1.64</v>
      </c>
      <c r="P5" s="98">
        <v>0.86</v>
      </c>
      <c r="Q5" s="5"/>
      <c r="R5" s="115">
        <v>0.3</v>
      </c>
      <c r="S5" s="99">
        <f t="shared" si="5"/>
        <v>0.11663063999999999</v>
      </c>
      <c r="T5" s="124">
        <v>101.25456000000001</v>
      </c>
      <c r="U5" s="99">
        <f t="shared" si="6"/>
        <v>13.288000000000002</v>
      </c>
      <c r="V5" s="143">
        <f t="shared" si="7"/>
        <v>5.1879999999999962</v>
      </c>
      <c r="W5" s="116">
        <v>1.9330000000000001</v>
      </c>
      <c r="X5" s="99">
        <v>5.4726221432139477</v>
      </c>
      <c r="Y5" s="125">
        <f t="shared" si="2"/>
        <v>1.1686657083372405</v>
      </c>
      <c r="AB5">
        <v>0.46</v>
      </c>
      <c r="AC5" s="5">
        <f t="shared" si="8"/>
        <v>0.89416823999999995</v>
      </c>
      <c r="AD5" s="135">
        <v>16.888200000000001</v>
      </c>
      <c r="AE5" s="138">
        <v>5.4452100000000003</v>
      </c>
      <c r="AN5" s="97">
        <v>0.62203007999999993</v>
      </c>
      <c r="AO5" s="116"/>
      <c r="AP5" s="116"/>
      <c r="AQ5" s="116"/>
      <c r="AR5" s="116"/>
      <c r="AT5" s="97">
        <v>0.54427631999999992</v>
      </c>
      <c r="AU5" s="99">
        <v>8.0176797900262446</v>
      </c>
      <c r="AV5" s="99">
        <v>8.4772797900262447</v>
      </c>
      <c r="AW5" s="99">
        <v>9.3732797900262455</v>
      </c>
      <c r="AX5" s="99">
        <v>10.346879790026245</v>
      </c>
      <c r="AY5" s="6"/>
      <c r="AZ5" s="6"/>
    </row>
    <row r="6" spans="2:61" x14ac:dyDescent="0.25">
      <c r="B6" s="99">
        <f>'Dynamic Test Matrix'!E31</f>
        <v>0.15550751999999998</v>
      </c>
      <c r="C6" s="99">
        <v>0.08</v>
      </c>
      <c r="D6" s="99">
        <v>5.2</v>
      </c>
      <c r="E6" s="99">
        <v>1.7</v>
      </c>
      <c r="F6" s="99">
        <v>1.61</v>
      </c>
      <c r="G6" s="99">
        <f t="shared" si="3"/>
        <v>7.1616368005694051</v>
      </c>
      <c r="H6" s="99">
        <f t="shared" si="0"/>
        <v>0.86025985496878909</v>
      </c>
      <c r="I6"/>
      <c r="J6" s="98">
        <v>0.24</v>
      </c>
      <c r="K6" s="99">
        <v>0.46652255999999998</v>
      </c>
      <c r="L6" s="99">
        <v>2</v>
      </c>
      <c r="M6" s="99">
        <f t="shared" si="1"/>
        <v>6.5616797900262469</v>
      </c>
      <c r="N6" s="99">
        <f t="shared" si="4"/>
        <v>5.3</v>
      </c>
      <c r="O6" s="99">
        <v>-2.56</v>
      </c>
      <c r="P6" s="98">
        <v>0.86</v>
      </c>
      <c r="Q6" s="5"/>
      <c r="R6" s="115">
        <v>0.4</v>
      </c>
      <c r="S6" s="99">
        <f t="shared" si="5"/>
        <v>0.15550751999999998</v>
      </c>
      <c r="T6" s="124">
        <v>101.25456000000001</v>
      </c>
      <c r="U6" s="99">
        <f t="shared" si="6"/>
        <v>13.288000000000002</v>
      </c>
      <c r="V6" s="143">
        <f t="shared" si="7"/>
        <v>5.1879999999999962</v>
      </c>
      <c r="W6" s="116">
        <v>1.972</v>
      </c>
      <c r="X6" s="99">
        <v>8.3555394821053248</v>
      </c>
      <c r="Y6" s="125">
        <f t="shared" si="2"/>
        <v>1.0036721189896731</v>
      </c>
      <c r="AE6" s="138"/>
      <c r="AN6" s="97">
        <v>0.77753760000000005</v>
      </c>
      <c r="AO6" s="116"/>
      <c r="AP6" s="116"/>
      <c r="AQ6" s="116"/>
      <c r="AR6" s="116"/>
      <c r="AS6" s="1"/>
      <c r="AT6" s="97">
        <v>0.58315319999999993</v>
      </c>
      <c r="AU6" s="99">
        <v>8.9096797900262459</v>
      </c>
      <c r="AV6" s="99">
        <v>9.3928797900262477</v>
      </c>
      <c r="AW6" s="99">
        <v>10.606879790026245</v>
      </c>
      <c r="AX6" s="99">
        <v>11.526879790026246</v>
      </c>
      <c r="AY6" s="6"/>
      <c r="AZ6" s="6"/>
    </row>
    <row r="7" spans="2:61" x14ac:dyDescent="0.25">
      <c r="B7" s="99">
        <f>'Dynamic Test Matrix'!E32</f>
        <v>0.19438440000000001</v>
      </c>
      <c r="C7" s="99">
        <v>0.1</v>
      </c>
      <c r="D7" s="99">
        <v>5.2</v>
      </c>
      <c r="E7" s="99">
        <v>1.4</v>
      </c>
      <c r="F7" s="99">
        <v>2.33</v>
      </c>
      <c r="G7" s="99">
        <f t="shared" si="3"/>
        <v>10.364356363556967</v>
      </c>
      <c r="H7" s="99">
        <f t="shared" si="0"/>
        <v>0.79678229548413571</v>
      </c>
      <c r="I7"/>
      <c r="J7" s="98">
        <v>0.32</v>
      </c>
      <c r="K7" s="99">
        <v>0.62203007999999993</v>
      </c>
      <c r="L7" s="99">
        <v>2</v>
      </c>
      <c r="M7" s="99">
        <f t="shared" si="1"/>
        <v>6.5616797900262469</v>
      </c>
      <c r="N7" s="99">
        <f t="shared" si="4"/>
        <v>5.3</v>
      </c>
      <c r="O7" s="99">
        <v>-3.59</v>
      </c>
      <c r="P7" s="98">
        <v>0.86</v>
      </c>
      <c r="Q7" s="5"/>
      <c r="R7" s="115">
        <v>0.5</v>
      </c>
      <c r="S7" s="99">
        <f t="shared" si="5"/>
        <v>0.19438440000000001</v>
      </c>
      <c r="T7" s="124">
        <v>101.16312000000001</v>
      </c>
      <c r="U7" s="99">
        <f t="shared" si="6"/>
        <v>13.276000000000002</v>
      </c>
      <c r="V7" s="143">
        <f t="shared" si="7"/>
        <v>5.1999999999999966</v>
      </c>
      <c r="W7" s="116">
        <v>1.5720000000000001</v>
      </c>
      <c r="X7" s="99">
        <v>12.374440098524632</v>
      </c>
      <c r="Y7" s="125">
        <f t="shared" si="2"/>
        <v>0.95131182691692062</v>
      </c>
      <c r="AN7" s="97"/>
      <c r="AO7" s="1"/>
      <c r="AP7" s="5"/>
      <c r="AQ7" s="5"/>
      <c r="AR7" s="1"/>
      <c r="AS7" s="1"/>
      <c r="AT7" s="97">
        <v>0.62203008000000004</v>
      </c>
      <c r="AU7" s="99">
        <v>10.209679790026247</v>
      </c>
      <c r="AV7" s="99">
        <v>10.598079790026247</v>
      </c>
      <c r="AW7" s="99">
        <v>11.828479790026247</v>
      </c>
      <c r="AX7" s="99">
        <v>12.803679790026246</v>
      </c>
      <c r="AY7" s="6"/>
      <c r="AZ7" s="6"/>
    </row>
    <row r="8" spans="2:61" x14ac:dyDescent="0.25">
      <c r="B8" s="99">
        <f>'Dynamic Test Matrix'!E33</f>
        <v>0.23326127999999999</v>
      </c>
      <c r="C8" s="99">
        <v>0.12</v>
      </c>
      <c r="D8" s="99">
        <v>5.2</v>
      </c>
      <c r="E8" s="99">
        <v>0.9</v>
      </c>
      <c r="F8" s="99">
        <v>3.74</v>
      </c>
      <c r="G8" s="99">
        <f t="shared" si="3"/>
        <v>16.636348841074273</v>
      </c>
      <c r="H8" s="99">
        <f t="shared" si="0"/>
        <v>0.88816338373589288</v>
      </c>
      <c r="I8"/>
      <c r="J8" s="98">
        <v>0.4</v>
      </c>
      <c r="K8" s="99">
        <v>0.77753760000000005</v>
      </c>
      <c r="L8" s="99">
        <v>4</v>
      </c>
      <c r="M8" s="99">
        <f t="shared" si="1"/>
        <v>13.123359580052494</v>
      </c>
      <c r="N8" s="99">
        <f t="shared" si="4"/>
        <v>11.861679790026248</v>
      </c>
      <c r="O8" s="99">
        <v>0.64</v>
      </c>
      <c r="P8" s="98">
        <v>0.86</v>
      </c>
      <c r="Q8" s="5"/>
      <c r="R8" s="115">
        <v>0.6</v>
      </c>
      <c r="S8" s="99">
        <f t="shared" si="5"/>
        <v>0.23326127999999999</v>
      </c>
      <c r="T8" s="124">
        <v>101.07168000000003</v>
      </c>
      <c r="U8" s="99">
        <f t="shared" si="6"/>
        <v>13.264000000000003</v>
      </c>
      <c r="V8" s="143">
        <f t="shared" si="7"/>
        <v>5.2119999999999953</v>
      </c>
      <c r="W8" s="116">
        <v>1.0720000000000001</v>
      </c>
      <c r="X8" s="99">
        <v>17.351366659243119</v>
      </c>
      <c r="Y8" s="125">
        <f t="shared" si="2"/>
        <v>0.92633598103370784</v>
      </c>
      <c r="AN8" s="96"/>
      <c r="AO8" s="1"/>
      <c r="AP8" s="1"/>
      <c r="AQ8" s="1"/>
      <c r="AR8" s="1"/>
      <c r="AS8" s="1"/>
      <c r="AT8" s="97">
        <v>0.66090695999999993</v>
      </c>
      <c r="AU8" s="99">
        <v>11.785679790026249</v>
      </c>
      <c r="AV8" s="99">
        <v>12.022079790026245</v>
      </c>
      <c r="AW8" s="99">
        <v>13.141279790026244</v>
      </c>
      <c r="AX8" s="99">
        <v>14.108879790026247</v>
      </c>
      <c r="AY8" s="5"/>
      <c r="AZ8" s="5"/>
      <c r="BB8" s="5"/>
      <c r="BC8" s="5"/>
      <c r="BD8" s="5"/>
      <c r="BE8" s="5"/>
      <c r="BF8" s="5"/>
      <c r="BG8" s="5"/>
      <c r="BH8" s="5"/>
      <c r="BI8" s="5"/>
    </row>
    <row r="9" spans="2:61" x14ac:dyDescent="0.25">
      <c r="B9" s="99">
        <f>'Dynamic Test Matrix'!E34</f>
        <v>0.27213815999999996</v>
      </c>
      <c r="C9" s="99">
        <v>0.13999999999999999</v>
      </c>
      <c r="D9" s="99">
        <v>5.2</v>
      </c>
      <c r="E9" s="99">
        <v>0.5</v>
      </c>
      <c r="F9" s="99">
        <v>5.19</v>
      </c>
      <c r="G9" s="99">
        <f t="shared" si="3"/>
        <v>23.086270183201997</v>
      </c>
      <c r="H9" s="99">
        <f t="shared" si="0"/>
        <v>0.90551373249598532</v>
      </c>
      <c r="I9"/>
      <c r="J9" s="98">
        <v>0.44</v>
      </c>
      <c r="K9" s="99">
        <v>0.93304511999999995</v>
      </c>
      <c r="L9" s="99">
        <v>4.8</v>
      </c>
      <c r="M9" s="99">
        <f t="shared" si="1"/>
        <v>15.748031496062993</v>
      </c>
      <c r="N9" s="99">
        <f t="shared" si="4"/>
        <v>14.486351706036746</v>
      </c>
      <c r="O9" s="99">
        <v>2.31</v>
      </c>
      <c r="P9" s="98">
        <v>0.86</v>
      </c>
      <c r="Q9" s="5"/>
      <c r="R9" s="115">
        <v>0.7</v>
      </c>
      <c r="S9" s="99">
        <f t="shared" si="5"/>
        <v>0.27213815999999996</v>
      </c>
      <c r="T9" s="124">
        <v>101.01072000000001</v>
      </c>
      <c r="U9" s="99">
        <f t="shared" si="6"/>
        <v>13.256000000000002</v>
      </c>
      <c r="V9" s="143">
        <f t="shared" si="7"/>
        <v>5.2199999999999962</v>
      </c>
      <c r="W9" s="116">
        <v>0.55200000000000005</v>
      </c>
      <c r="X9" s="99">
        <v>23.29433308032284</v>
      </c>
      <c r="Y9" s="125">
        <f t="shared" si="2"/>
        <v>0.91367459213553459</v>
      </c>
      <c r="AS9" s="1"/>
      <c r="AT9" s="97">
        <v>0.85529136000000006</v>
      </c>
      <c r="AU9" s="99">
        <v>19.58167979002625</v>
      </c>
      <c r="AV9" s="99">
        <v>19.337679790026247</v>
      </c>
      <c r="AW9" s="99">
        <v>19.668879790026249</v>
      </c>
      <c r="AX9" s="99">
        <v>20.109679790026249</v>
      </c>
      <c r="AY9" s="5"/>
      <c r="AZ9" s="5"/>
      <c r="BB9" s="5"/>
      <c r="BC9" s="5"/>
      <c r="BD9" s="5"/>
      <c r="BE9" s="5"/>
      <c r="BF9" s="5"/>
      <c r="BG9" s="5"/>
      <c r="BH9" s="5"/>
      <c r="BI9" s="5"/>
    </row>
    <row r="10" spans="2:61" x14ac:dyDescent="0.25">
      <c r="B10" s="99">
        <f>'Dynamic Test Matrix'!E35</f>
        <v>0.31101503999999996</v>
      </c>
      <c r="C10" s="99">
        <v>0.16</v>
      </c>
      <c r="D10" s="99">
        <v>5.2</v>
      </c>
      <c r="E10" s="99">
        <v>0</v>
      </c>
      <c r="F10" s="99">
        <v>7.12</v>
      </c>
      <c r="G10" s="99">
        <f t="shared" si="3"/>
        <v>31.671337900654763</v>
      </c>
      <c r="H10" s="99">
        <f t="shared" si="0"/>
        <v>0.9510947464872328</v>
      </c>
      <c r="I10"/>
      <c r="K10" s="5"/>
      <c r="L10" s="5"/>
      <c r="M10"/>
      <c r="N10" s="5"/>
      <c r="Q10" s="5"/>
      <c r="R10" s="115">
        <v>0.79999999999999993</v>
      </c>
      <c r="S10" s="99">
        <f t="shared" si="5"/>
        <v>0.31101503999999996</v>
      </c>
      <c r="T10" s="124">
        <v>100.92842400000002</v>
      </c>
      <c r="U10" s="99">
        <f t="shared" si="6"/>
        <v>13.245200000000002</v>
      </c>
      <c r="V10" s="143">
        <f t="shared" si="7"/>
        <v>5.2307999999999959</v>
      </c>
      <c r="W10" s="116">
        <v>0.05</v>
      </c>
      <c r="X10" s="99">
        <v>30.156266501342454</v>
      </c>
      <c r="Y10" s="125">
        <f t="shared" si="2"/>
        <v>0.90559693856516221</v>
      </c>
      <c r="AS10" s="1"/>
      <c r="AT10" s="97"/>
      <c r="AU10" s="6"/>
      <c r="AV10" s="6"/>
      <c r="AW10" s="6"/>
      <c r="AX10" s="6"/>
      <c r="AY10" s="5"/>
      <c r="AZ10" s="5"/>
      <c r="BB10" s="5"/>
      <c r="BC10" s="5"/>
      <c r="BD10" s="5"/>
      <c r="BE10" s="5"/>
      <c r="BF10" s="5"/>
      <c r="BG10" s="5"/>
      <c r="BH10" s="5"/>
      <c r="BI10" s="5"/>
    </row>
    <row r="11" spans="2:61" x14ac:dyDescent="0.25">
      <c r="B11" s="99">
        <f>'Dynamic Test Matrix'!E36</f>
        <v>0.34989191999999997</v>
      </c>
      <c r="C11" s="99">
        <v>0.18</v>
      </c>
      <c r="D11" s="99">
        <v>5.3</v>
      </c>
      <c r="E11" s="99">
        <v>-0.6</v>
      </c>
      <c r="F11" s="99">
        <v>9.27</v>
      </c>
      <c r="G11" s="99">
        <f t="shared" si="3"/>
        <v>41.235014373464836</v>
      </c>
      <c r="H11" s="99">
        <f t="shared" si="0"/>
        <v>0.97840458315290868</v>
      </c>
      <c r="I11"/>
      <c r="K11" s="5"/>
      <c r="L11" s="5"/>
      <c r="M11"/>
      <c r="N11" s="5"/>
      <c r="Q11" s="5"/>
      <c r="R11" s="115">
        <v>0.89999999999999991</v>
      </c>
      <c r="S11" s="99">
        <f t="shared" si="5"/>
        <v>0.34989191999999997</v>
      </c>
      <c r="T11" s="124">
        <v>100.85832000000001</v>
      </c>
      <c r="U11" s="99">
        <f t="shared" si="6"/>
        <v>13.236000000000001</v>
      </c>
      <c r="V11" s="143">
        <f t="shared" si="7"/>
        <v>5.2399999999999975</v>
      </c>
      <c r="W11" s="116">
        <v>-0.42</v>
      </c>
      <c r="X11" s="99">
        <v>37.898905099256133</v>
      </c>
      <c r="Y11" s="125">
        <f t="shared" si="2"/>
        <v>0.89924698727523689</v>
      </c>
      <c r="AS11" s="1"/>
      <c r="AT11" s="97"/>
      <c r="AU11" s="6"/>
      <c r="AV11" s="6"/>
      <c r="AW11" s="6"/>
      <c r="AX11" s="6"/>
      <c r="AY11" s="5"/>
      <c r="AZ11" s="5"/>
      <c r="BB11" s="5"/>
      <c r="BC11" s="5"/>
      <c r="BD11" s="5"/>
      <c r="BE11" s="5"/>
      <c r="BF11" s="5"/>
      <c r="BG11" s="5"/>
      <c r="BH11" s="5"/>
      <c r="BI11" s="5"/>
    </row>
    <row r="12" spans="2:61" x14ac:dyDescent="0.25">
      <c r="B12" s="99">
        <f>'Dynamic Test Matrix'!E37</f>
        <v>0.38876880000000003</v>
      </c>
      <c r="C12" s="99">
        <v>0.2</v>
      </c>
      <c r="D12" s="99">
        <v>5.3</v>
      </c>
      <c r="E12" s="99">
        <v>-1.1000000000000001</v>
      </c>
      <c r="F12" s="99">
        <v>11.39</v>
      </c>
      <c r="G12" s="99">
        <f t="shared" si="3"/>
        <v>50.665244197817103</v>
      </c>
      <c r="H12" s="99">
        <f t="shared" si="0"/>
        <v>0.97375003707771512</v>
      </c>
      <c r="I12"/>
      <c r="K12" s="5"/>
      <c r="L12" s="5"/>
      <c r="M12"/>
      <c r="N12" s="5"/>
      <c r="Q12" s="5"/>
      <c r="R12" s="115">
        <v>0.99999999999999989</v>
      </c>
      <c r="S12" s="99">
        <f t="shared" si="5"/>
        <v>0.38876879999999997</v>
      </c>
      <c r="T12" s="124">
        <v>100.79736000000001</v>
      </c>
      <c r="U12" s="99">
        <f t="shared" si="6"/>
        <v>13.228000000000002</v>
      </c>
      <c r="V12" s="143">
        <f t="shared" si="7"/>
        <v>5.2479999999999967</v>
      </c>
      <c r="W12" s="116">
        <v>-0.85499999999999998</v>
      </c>
      <c r="X12" s="99">
        <v>46.593178436652188</v>
      </c>
      <c r="Y12" s="125">
        <f t="shared" si="2"/>
        <v>0.89548782303537067</v>
      </c>
      <c r="AS12" s="1"/>
      <c r="AT12" s="97"/>
      <c r="AU12" s="6"/>
      <c r="AV12" s="6"/>
      <c r="AW12" s="6"/>
      <c r="AX12" s="6"/>
      <c r="AY12" s="5"/>
      <c r="AZ12" s="5"/>
      <c r="BB12" s="5"/>
      <c r="BC12" s="5"/>
      <c r="BD12" s="5"/>
      <c r="BE12" s="5"/>
      <c r="BF12" s="5"/>
      <c r="BG12" s="5"/>
      <c r="BH12" s="5"/>
      <c r="BI12" s="5"/>
    </row>
    <row r="13" spans="2:61" x14ac:dyDescent="0.25">
      <c r="B13" s="99">
        <f>'Dynamic Test Matrix'!E38</f>
        <v>0.42764568000000003</v>
      </c>
      <c r="C13" s="99">
        <v>0.22000000000000003</v>
      </c>
      <c r="D13" s="126">
        <v>5.2</v>
      </c>
      <c r="E13" s="126">
        <v>-1.28</v>
      </c>
      <c r="F13" s="126">
        <v>12.93</v>
      </c>
      <c r="G13" s="99">
        <f t="shared" si="3"/>
        <v>57.515505485318265</v>
      </c>
      <c r="H13" s="99">
        <f t="shared" si="0"/>
        <v>0.91355966734737981</v>
      </c>
      <c r="I13"/>
      <c r="K13" s="5"/>
      <c r="L13" s="5"/>
      <c r="M13"/>
      <c r="N13" s="5"/>
      <c r="Q13" s="5"/>
      <c r="R13" s="115">
        <v>1.0999999999999999</v>
      </c>
      <c r="S13" s="99">
        <f t="shared" si="5"/>
        <v>0.42764567999999992</v>
      </c>
      <c r="T13" s="124">
        <v>100.73640000000002</v>
      </c>
      <c r="U13" s="99">
        <f t="shared" si="6"/>
        <v>13.220000000000002</v>
      </c>
      <c r="V13" s="143">
        <f t="shared" si="7"/>
        <v>5.2559999999999958</v>
      </c>
      <c r="W13" s="116">
        <v>-1.2470000000000001</v>
      </c>
      <c r="X13" s="99">
        <v>56.136741830606709</v>
      </c>
      <c r="Y13" s="125">
        <f t="shared" si="2"/>
        <v>0.89165978391385159</v>
      </c>
      <c r="AS13" s="5"/>
      <c r="AT13" s="97"/>
      <c r="AU13" s="6"/>
      <c r="AV13" s="6"/>
      <c r="AW13" s="6"/>
      <c r="AX13" s="6"/>
      <c r="AY13" s="5"/>
      <c r="AZ13" s="5"/>
      <c r="BB13" s="5"/>
      <c r="BC13" s="5"/>
      <c r="BD13" s="5"/>
      <c r="BE13" s="5"/>
      <c r="BF13" s="5"/>
      <c r="BG13" s="5"/>
      <c r="BH13" s="5"/>
      <c r="BI13" s="5"/>
    </row>
    <row r="14" spans="2:61" x14ac:dyDescent="0.25">
      <c r="B14" s="99">
        <f>'Dynamic Test Matrix'!E39</f>
        <v>0.46652255999999998</v>
      </c>
      <c r="C14" s="99">
        <v>0.24</v>
      </c>
      <c r="D14" s="126">
        <v>5.0999999999999996</v>
      </c>
      <c r="E14" s="126">
        <v>-1.73</v>
      </c>
      <c r="F14" s="126">
        <v>15.8</v>
      </c>
      <c r="G14" s="99">
        <f t="shared" si="3"/>
        <v>70.281901521115913</v>
      </c>
      <c r="H14" s="99">
        <f t="shared" si="0"/>
        <v>0.93803352025582276</v>
      </c>
      <c r="I14"/>
      <c r="K14" s="5"/>
      <c r="L14" s="5"/>
      <c r="M14"/>
      <c r="N14" s="5"/>
      <c r="Q14" s="5"/>
      <c r="R14" s="115">
        <v>1.2</v>
      </c>
      <c r="S14" s="99">
        <f t="shared" si="5"/>
        <v>0.46652255999999998</v>
      </c>
      <c r="T14" s="124">
        <v>100.67544000000002</v>
      </c>
      <c r="U14" s="99">
        <f t="shared" si="6"/>
        <v>13.212000000000003</v>
      </c>
      <c r="V14" s="143">
        <f t="shared" si="7"/>
        <v>5.2639999999999949</v>
      </c>
      <c r="W14" s="116">
        <v>-1.599</v>
      </c>
      <c r="X14" s="99">
        <v>66.543687247196829</v>
      </c>
      <c r="Y14" s="125">
        <f t="shared" si="2"/>
        <v>0.88814058595919798</v>
      </c>
      <c r="AN14" s="96"/>
      <c r="AO14" s="1"/>
      <c r="AP14" s="1"/>
      <c r="AQ14" s="1"/>
      <c r="AR14" s="1"/>
      <c r="AS14" s="1"/>
      <c r="AT14" s="97"/>
      <c r="AU14" s="6"/>
      <c r="AV14" s="6"/>
      <c r="AW14" s="6"/>
      <c r="AX14" s="6"/>
      <c r="AY14" s="5"/>
      <c r="AZ14" s="5"/>
      <c r="BB14" s="5"/>
      <c r="BC14" s="5"/>
      <c r="BD14" s="5"/>
      <c r="BE14" s="5"/>
      <c r="BF14" s="5"/>
      <c r="BG14" s="5"/>
      <c r="BH14" s="5"/>
      <c r="BI14" s="5"/>
    </row>
    <row r="15" spans="2:61" x14ac:dyDescent="0.25">
      <c r="B15" s="99">
        <f>'Dynamic Test Matrix'!E40</f>
        <v>0.50539944000000003</v>
      </c>
      <c r="C15" s="99">
        <v>0.26</v>
      </c>
      <c r="D15" s="126">
        <v>5.2</v>
      </c>
      <c r="E15" s="126">
        <v>-2.02</v>
      </c>
      <c r="F15" s="126">
        <v>18.940000000000001</v>
      </c>
      <c r="G15" s="99">
        <f t="shared" si="3"/>
        <v>84.249317393033877</v>
      </c>
      <c r="H15" s="99">
        <f t="shared" si="0"/>
        <v>0.95811366257393449</v>
      </c>
      <c r="I15"/>
      <c r="K15" s="5"/>
      <c r="L15" s="5"/>
      <c r="M15"/>
      <c r="N15" s="5"/>
      <c r="Q15" s="5"/>
      <c r="R15" s="115">
        <v>1.3</v>
      </c>
      <c r="S15" s="99">
        <f t="shared" si="5"/>
        <v>0.50539944000000003</v>
      </c>
      <c r="T15" s="124">
        <v>100.61448000000003</v>
      </c>
      <c r="U15" s="99">
        <f t="shared" si="6"/>
        <v>13.204000000000002</v>
      </c>
      <c r="V15" s="143">
        <f t="shared" si="7"/>
        <v>5.2719999999999958</v>
      </c>
      <c r="W15" s="116">
        <v>-1.917</v>
      </c>
      <c r="X15" s="99">
        <v>77.876019337161978</v>
      </c>
      <c r="Y15" s="125">
        <f t="shared" si="2"/>
        <v>0.88563421547645971</v>
      </c>
      <c r="AN15" s="96"/>
      <c r="AO15" s="1"/>
      <c r="AP15" s="1"/>
      <c r="AQ15" s="1"/>
      <c r="AR15" s="1"/>
      <c r="AS15" s="1"/>
      <c r="AT15" s="97"/>
      <c r="AU15" s="6"/>
      <c r="AV15" s="6"/>
      <c r="AW15" s="6"/>
      <c r="AX15" s="6"/>
      <c r="AY15" s="5"/>
      <c r="AZ15" s="5"/>
      <c r="BB15" s="5"/>
      <c r="BC15" s="5"/>
      <c r="BD15" s="5"/>
      <c r="BE15" s="5"/>
      <c r="BF15" s="5"/>
      <c r="BG15" s="5"/>
      <c r="BH15" s="5"/>
      <c r="BI15" s="5"/>
    </row>
    <row r="16" spans="2:61" x14ac:dyDescent="0.25">
      <c r="B16" s="99">
        <f>'Dynamic Test Matrix'!E41</f>
        <v>0.54427631999999992</v>
      </c>
      <c r="C16" s="99">
        <v>0.27999999999999997</v>
      </c>
      <c r="D16" s="126">
        <v>5.2</v>
      </c>
      <c r="E16" s="126">
        <v>-2.38</v>
      </c>
      <c r="F16" s="126">
        <v>21.29</v>
      </c>
      <c r="G16" s="99">
        <f t="shared" si="3"/>
        <v>94.702638188896046</v>
      </c>
      <c r="H16" s="99">
        <f t="shared" si="0"/>
        <v>0.92863137595566114</v>
      </c>
      <c r="I16"/>
      <c r="K16" s="5"/>
      <c r="L16" s="5"/>
      <c r="M16"/>
      <c r="N16" s="5"/>
      <c r="Q16" s="5"/>
      <c r="R16" s="115">
        <v>1.4000000000000001</v>
      </c>
      <c r="S16" s="99">
        <f t="shared" si="5"/>
        <v>0.54427632000000004</v>
      </c>
      <c r="T16" s="124">
        <v>100.52304000000002</v>
      </c>
      <c r="U16" s="99">
        <f t="shared" si="6"/>
        <v>13.192000000000002</v>
      </c>
      <c r="V16" s="143">
        <f t="shared" si="7"/>
        <v>5.2839999999999963</v>
      </c>
      <c r="W16" s="116">
        <v>-2.1360000000000001</v>
      </c>
      <c r="X16" s="99">
        <v>89.953204357313865</v>
      </c>
      <c r="Y16" s="125">
        <f t="shared" si="2"/>
        <v>0.88205956593664847</v>
      </c>
      <c r="AN16" s="5"/>
      <c r="AO16" s="5"/>
      <c r="AP16" s="5"/>
      <c r="AQ16" s="5"/>
      <c r="AR16" s="5"/>
      <c r="AS16" s="5"/>
      <c r="AT16" s="5"/>
      <c r="AU16" s="5"/>
      <c r="AV16" s="5"/>
      <c r="AW16" s="5"/>
      <c r="AX16" s="5"/>
      <c r="AY16" s="5"/>
      <c r="AZ16" s="5"/>
      <c r="BB16" s="5"/>
      <c r="BC16" s="5"/>
      <c r="BD16" s="5"/>
      <c r="BE16" s="5"/>
      <c r="BF16" s="5"/>
      <c r="BG16" s="5"/>
      <c r="BH16" s="5"/>
      <c r="BI16" s="5"/>
    </row>
    <row r="17" spans="2:61" x14ac:dyDescent="0.25">
      <c r="B17" s="99">
        <f>'Dynamic Test Matrix'!E42</f>
        <v>0.58315319999999993</v>
      </c>
      <c r="C17" s="99">
        <v>0.3</v>
      </c>
      <c r="D17" s="126">
        <v>5.3</v>
      </c>
      <c r="E17" s="126">
        <v>-2.61</v>
      </c>
      <c r="F17" s="126">
        <v>24.01</v>
      </c>
      <c r="G17" s="99">
        <f t="shared" si="3"/>
        <v>106.80180098240461</v>
      </c>
      <c r="H17" s="99">
        <f t="shared" si="0"/>
        <v>0.91229103073791606</v>
      </c>
      <c r="I17"/>
      <c r="K17" s="5"/>
      <c r="L17" s="5"/>
      <c r="M17"/>
      <c r="N17" s="5"/>
      <c r="Q17" s="5"/>
      <c r="R17" s="115">
        <v>1.5000000000000002</v>
      </c>
      <c r="S17" s="99">
        <f t="shared" si="5"/>
        <v>0.58315320000000004</v>
      </c>
      <c r="T17" s="124">
        <v>100.52304000000002</v>
      </c>
      <c r="U17" s="99">
        <f t="shared" si="6"/>
        <v>13.192000000000002</v>
      </c>
      <c r="V17" s="143">
        <f t="shared" si="7"/>
        <v>5.2839999999999963</v>
      </c>
      <c r="W17" s="116">
        <v>-2.452</v>
      </c>
      <c r="X17" s="99">
        <v>102.78112107733918</v>
      </c>
      <c r="Y17" s="125">
        <f t="shared" si="2"/>
        <v>0.87794675769083785</v>
      </c>
      <c r="AX17" s="5"/>
    </row>
    <row r="18" spans="2:61" x14ac:dyDescent="0.25">
      <c r="B18" s="99">
        <f>'Dynamic Test Matrix'!E43</f>
        <v>0.62203007999999993</v>
      </c>
      <c r="C18" s="99">
        <v>0.32</v>
      </c>
      <c r="D18" s="126">
        <v>5.5</v>
      </c>
      <c r="E18" s="126">
        <v>-2.61</v>
      </c>
      <c r="F18" s="126">
        <v>27.71</v>
      </c>
      <c r="G18" s="99">
        <f t="shared" si="3"/>
        <v>123.26022095886847</v>
      </c>
      <c r="H18" s="99">
        <f>(G18)/((0.5*1000*((C18)^2))*(PI()*0.91^2))</f>
        <v>0.92538045734414398</v>
      </c>
      <c r="I18"/>
      <c r="K18" s="5"/>
      <c r="L18" s="5"/>
      <c r="M18"/>
      <c r="N18" s="5"/>
      <c r="Q18" s="5"/>
      <c r="R18" s="115">
        <v>1.6000000000000003</v>
      </c>
      <c r="S18" s="99">
        <f t="shared" si="5"/>
        <v>0.62203008000000004</v>
      </c>
      <c r="T18" s="124">
        <v>99.486720000000005</v>
      </c>
      <c r="U18" s="99">
        <f t="shared" si="6"/>
        <v>13.055999999999999</v>
      </c>
      <c r="V18" s="143">
        <f t="shared" si="7"/>
        <v>5.419999999999999</v>
      </c>
      <c r="W18" s="116">
        <v>-2.593</v>
      </c>
      <c r="X18" s="99">
        <v>116.34809736371953</v>
      </c>
      <c r="Y18" s="125">
        <f t="shared" si="2"/>
        <v>0.873487445600861</v>
      </c>
      <c r="AN18" s="4" t="s">
        <v>356</v>
      </c>
      <c r="AO18" s="4" t="s">
        <v>367</v>
      </c>
      <c r="AP18" s="5"/>
      <c r="AQ18" s="5"/>
      <c r="AR18" s="5"/>
      <c r="AT18" s="4" t="s">
        <v>356</v>
      </c>
      <c r="AU18" s="4" t="s">
        <v>367</v>
      </c>
      <c r="AV18" s="4"/>
      <c r="AW18" s="4"/>
      <c r="AX18" s="4"/>
    </row>
    <row r="19" spans="2:61" x14ac:dyDescent="0.25">
      <c r="B19" s="99">
        <f>'Dynamic Test Matrix'!E44</f>
        <v>0.66090695999999993</v>
      </c>
      <c r="C19" s="99">
        <v>0.33999999999999997</v>
      </c>
      <c r="D19" s="126">
        <v>6.8</v>
      </c>
      <c r="E19" s="126">
        <v>-1.86</v>
      </c>
      <c r="F19" s="126">
        <v>31.38</v>
      </c>
      <c r="G19" s="99">
        <f t="shared" si="3"/>
        <v>139.5851942868745</v>
      </c>
      <c r="H19" s="99">
        <f t="shared" si="0"/>
        <v>0.92827971368980589</v>
      </c>
      <c r="I19"/>
      <c r="K19" s="5"/>
      <c r="L19" s="5"/>
      <c r="M19"/>
      <c r="N19" s="5"/>
      <c r="Q19" s="5"/>
      <c r="R19" s="115">
        <v>1.7000000000000004</v>
      </c>
      <c r="S19" s="99">
        <f t="shared" si="5"/>
        <v>0.66090696000000015</v>
      </c>
      <c r="T19" s="124">
        <v>94.396560000000022</v>
      </c>
      <c r="U19" s="99">
        <f t="shared" si="6"/>
        <v>12.388000000000003</v>
      </c>
      <c r="V19" s="143">
        <f t="shared" si="7"/>
        <v>6.0879999999999947</v>
      </c>
      <c r="W19" s="116">
        <v>-2.3420000000000001</v>
      </c>
      <c r="X19" s="99">
        <v>130.57659893441226</v>
      </c>
      <c r="Y19" s="125">
        <f t="shared" si="2"/>
        <v>0.86837009105931051</v>
      </c>
      <c r="AN19" s="4" t="s">
        <v>345</v>
      </c>
      <c r="AO19" s="97">
        <v>0</v>
      </c>
      <c r="AP19" s="97">
        <v>10</v>
      </c>
      <c r="AQ19" s="97">
        <v>20</v>
      </c>
      <c r="AR19" s="97">
        <v>27.6</v>
      </c>
      <c r="AT19" s="4" t="s">
        <v>345</v>
      </c>
      <c r="AU19" s="97">
        <v>0</v>
      </c>
      <c r="AV19" s="97">
        <v>10</v>
      </c>
      <c r="AW19" s="97">
        <v>20</v>
      </c>
      <c r="AX19" s="97">
        <v>27.6</v>
      </c>
      <c r="AY19" s="97"/>
      <c r="AZ19" s="97"/>
    </row>
    <row r="20" spans="2:61" x14ac:dyDescent="0.25">
      <c r="B20" s="99">
        <f>'Dynamic Test Matrix'!E45</f>
        <v>0.69978383999999993</v>
      </c>
      <c r="C20" s="99">
        <v>0.36</v>
      </c>
      <c r="D20" s="126">
        <v>7.5</v>
      </c>
      <c r="E20" s="126">
        <v>-2</v>
      </c>
      <c r="F20" s="126">
        <v>35.94</v>
      </c>
      <c r="G20" s="99">
        <f t="shared" si="3"/>
        <v>159.86908485246235</v>
      </c>
      <c r="H20" s="99">
        <f t="shared" si="0"/>
        <v>0.94832418334723656</v>
      </c>
      <c r="I20"/>
      <c r="K20" s="5"/>
      <c r="L20" s="5"/>
      <c r="M20"/>
      <c r="N20" s="5"/>
      <c r="Q20" s="5"/>
      <c r="R20" s="115">
        <v>1.8000000000000005</v>
      </c>
      <c r="S20" s="99">
        <f t="shared" si="5"/>
        <v>0.69978384000000016</v>
      </c>
      <c r="T20" s="124">
        <v>80.741520000000008</v>
      </c>
      <c r="U20" s="99">
        <f t="shared" si="6"/>
        <v>10.596000000000002</v>
      </c>
      <c r="V20" s="143">
        <f t="shared" si="7"/>
        <v>7.8799999999999963</v>
      </c>
      <c r="W20" s="116">
        <v>-1.284</v>
      </c>
      <c r="X20" s="99">
        <v>145.65242622699813</v>
      </c>
      <c r="Y20" s="125">
        <f t="shared" si="2"/>
        <v>0.86399267426677884</v>
      </c>
      <c r="AN20" s="97">
        <v>0.31101503999999996</v>
      </c>
      <c r="AO20" s="116"/>
      <c r="AP20" s="116"/>
      <c r="AQ20" s="116"/>
      <c r="AR20" s="116"/>
      <c r="AS20" s="1"/>
      <c r="AT20" s="97">
        <v>0.31101504000000002</v>
      </c>
      <c r="AU20" s="98">
        <v>0</v>
      </c>
      <c r="AV20" s="98">
        <v>-0.23499999999999999</v>
      </c>
      <c r="AW20" s="98">
        <v>-0.439</v>
      </c>
      <c r="AX20" s="98">
        <v>-0.56399999999999995</v>
      </c>
    </row>
    <row r="21" spans="2:61" x14ac:dyDescent="0.25">
      <c r="B21" s="99">
        <f>'Dynamic Test Matrix'!E46</f>
        <v>0.73866071999999994</v>
      </c>
      <c r="C21" s="99">
        <v>0.38</v>
      </c>
      <c r="D21" s="126">
        <v>9.3000000000000007</v>
      </c>
      <c r="E21" s="126">
        <v>-0.6</v>
      </c>
      <c r="F21" s="126">
        <v>38.92</v>
      </c>
      <c r="G21" s="99">
        <f t="shared" si="3"/>
        <v>173.12478526593867</v>
      </c>
      <c r="H21" s="99">
        <f t="shared" si="0"/>
        <v>0.92169958687249776</v>
      </c>
      <c r="I21"/>
      <c r="K21" s="5"/>
      <c r="L21" s="5"/>
      <c r="M21"/>
      <c r="N21" s="5"/>
      <c r="Q21" s="5"/>
      <c r="R21" s="115">
        <v>1.9000000000000006</v>
      </c>
      <c r="S21" s="99">
        <f t="shared" si="5"/>
        <v>0.73866072000000016</v>
      </c>
      <c r="T21" s="124">
        <v>65.532000000000011</v>
      </c>
      <c r="U21" s="99">
        <f t="shared" si="6"/>
        <v>8.6000000000000014</v>
      </c>
      <c r="V21" s="143">
        <f t="shared" si="7"/>
        <v>9.8759999999999977</v>
      </c>
      <c r="W21" s="116">
        <v>-3.3000000000000002E-2</v>
      </c>
      <c r="X21" s="99">
        <v>161.44907893589374</v>
      </c>
      <c r="Y21" s="125">
        <f t="shared" si="2"/>
        <v>0.85953925734881764</v>
      </c>
      <c r="AN21" s="97">
        <v>0.62203007999999993</v>
      </c>
      <c r="AO21" s="116"/>
      <c r="AP21" s="116"/>
      <c r="AQ21" s="116"/>
      <c r="AR21" s="116"/>
      <c r="AS21" s="1"/>
      <c r="AT21" s="97">
        <v>0.54427631999999992</v>
      </c>
      <c r="AU21" s="98">
        <v>0</v>
      </c>
      <c r="AV21" s="98">
        <v>-0.435</v>
      </c>
      <c r="AW21" s="98">
        <v>-0.93400000000000005</v>
      </c>
      <c r="AX21" s="98">
        <v>-1.349</v>
      </c>
    </row>
    <row r="22" spans="2:61" x14ac:dyDescent="0.25">
      <c r="B22" s="99">
        <f>'Dynamic Test Matrix'!E47</f>
        <v>0.77753760000000005</v>
      </c>
      <c r="C22" s="99">
        <v>0.4</v>
      </c>
      <c r="D22" s="126">
        <v>11.5</v>
      </c>
      <c r="E22" s="126">
        <v>1.1000000000000001</v>
      </c>
      <c r="F22" s="126">
        <v>43.41</v>
      </c>
      <c r="G22" s="99">
        <f t="shared" si="3"/>
        <v>193.09730031845831</v>
      </c>
      <c r="H22" s="99">
        <f t="shared" si="0"/>
        <v>0.92779826842720825</v>
      </c>
      <c r="I22"/>
      <c r="K22" s="5"/>
      <c r="L22" s="5"/>
      <c r="M22"/>
      <c r="N22" s="5"/>
      <c r="Q22" s="5"/>
      <c r="R22" s="115">
        <v>2.0000000000000004</v>
      </c>
      <c r="S22" s="99">
        <f t="shared" si="5"/>
        <v>0.77753760000000016</v>
      </c>
      <c r="T22" s="124">
        <v>51.297840000000008</v>
      </c>
      <c r="U22" s="99">
        <f t="shared" si="6"/>
        <v>6.7320000000000002</v>
      </c>
      <c r="V22" s="143">
        <f t="shared" si="7"/>
        <v>11.743999999999998</v>
      </c>
      <c r="W22" s="116">
        <v>1.1830000000000001</v>
      </c>
      <c r="X22" s="99">
        <v>178.02890333525855</v>
      </c>
      <c r="Y22" s="125">
        <f t="shared" si="2"/>
        <v>0.85539729437977285</v>
      </c>
      <c r="AN22" s="97">
        <v>0.77753760000000005</v>
      </c>
      <c r="AO22" s="116"/>
      <c r="AP22" s="116"/>
      <c r="AQ22" s="116"/>
      <c r="AR22" s="116"/>
      <c r="AS22" s="1"/>
      <c r="AT22" s="97">
        <v>0.58315319999999993</v>
      </c>
      <c r="AU22" s="98">
        <v>0</v>
      </c>
      <c r="AV22" s="98">
        <v>-0.42099999999999999</v>
      </c>
      <c r="AW22" s="98">
        <v>-0.98299999999999998</v>
      </c>
      <c r="AX22" s="98">
        <v>-1.4630000000000001</v>
      </c>
      <c r="AY22" s="5"/>
    </row>
    <row r="23" spans="2:61" x14ac:dyDescent="0.25">
      <c r="B23" s="99">
        <f>'Dynamic Test Matrix'!E48</f>
        <v>0.81641448000000005</v>
      </c>
      <c r="C23" s="99">
        <v>0.42000000000000004</v>
      </c>
      <c r="D23" s="126">
        <v>13</v>
      </c>
      <c r="E23" s="126">
        <v>2.5</v>
      </c>
      <c r="F23" s="126">
        <v>48.08</v>
      </c>
      <c r="G23" s="99">
        <f t="shared" si="3"/>
        <v>213.87049526172484</v>
      </c>
      <c r="H23" s="99">
        <f t="shared" si="0"/>
        <v>0.93207236691087447</v>
      </c>
      <c r="I23"/>
      <c r="K23" s="5"/>
      <c r="L23" s="5"/>
      <c r="M23"/>
      <c r="N23" s="5"/>
      <c r="Q23" s="5"/>
      <c r="R23" s="115">
        <v>2.1000000000000005</v>
      </c>
      <c r="S23" s="99">
        <f t="shared" si="5"/>
        <v>0.81641448000000016</v>
      </c>
      <c r="T23" s="124">
        <v>38.130480000000034</v>
      </c>
      <c r="U23" s="99">
        <f t="shared" si="6"/>
        <v>5.0040000000000049</v>
      </c>
      <c r="V23" s="143">
        <f t="shared" si="7"/>
        <v>13.471999999999994</v>
      </c>
      <c r="W23" s="116">
        <v>2.3439999999999999</v>
      </c>
      <c r="X23" s="99">
        <v>195.48566081958771</v>
      </c>
      <c r="Y23" s="125">
        <f t="shared" si="2"/>
        <v>0.85194913096485425</v>
      </c>
      <c r="AN23" s="97"/>
      <c r="AO23" s="1"/>
      <c r="AP23" s="1"/>
      <c r="AQ23" s="1"/>
      <c r="AR23" s="1"/>
      <c r="AS23" s="1"/>
      <c r="AT23" s="97">
        <v>0.62203008000000004</v>
      </c>
      <c r="AU23" s="98">
        <v>0</v>
      </c>
      <c r="AV23" s="98">
        <v>-0.4</v>
      </c>
      <c r="AW23" s="98">
        <v>-1.0109999999999999</v>
      </c>
      <c r="AX23" s="98">
        <v>-1.5760000000000001</v>
      </c>
    </row>
    <row r="24" spans="2:61" x14ac:dyDescent="0.25">
      <c r="B24" s="99">
        <f>'Dynamic Test Matrix'!E49</f>
        <v>0.85529136000000006</v>
      </c>
      <c r="C24" s="99">
        <v>0.44000000000000006</v>
      </c>
      <c r="D24" s="126">
        <v>14.3</v>
      </c>
      <c r="E24" s="126">
        <v>3.8</v>
      </c>
      <c r="F24" s="126">
        <v>51.9</v>
      </c>
      <c r="G24" s="99">
        <f t="shared" si="3"/>
        <v>230.86270183201995</v>
      </c>
      <c r="H24" s="99">
        <f t="shared" si="0"/>
        <v>0.91673910934510849</v>
      </c>
      <c r="I24"/>
      <c r="K24" s="5"/>
      <c r="L24" s="5"/>
      <c r="M24"/>
      <c r="N24" s="5"/>
      <c r="Q24" s="5"/>
      <c r="R24" s="115">
        <v>2.2000000000000006</v>
      </c>
      <c r="S24" s="99">
        <f t="shared" si="5"/>
        <v>0.85529136000000017</v>
      </c>
      <c r="T24" s="124">
        <v>26.12136000000001</v>
      </c>
      <c r="U24" s="99">
        <f t="shared" si="6"/>
        <v>3.4280000000000013</v>
      </c>
      <c r="V24" s="143">
        <f t="shared" si="7"/>
        <v>15.047999999999998</v>
      </c>
      <c r="W24" s="116">
        <v>3.44</v>
      </c>
      <c r="X24" s="99">
        <v>213.68956295787979</v>
      </c>
      <c r="Y24" s="125">
        <f t="shared" si="2"/>
        <v>0.84854581562027687</v>
      </c>
      <c r="AN24" s="96"/>
      <c r="AO24" s="1"/>
      <c r="AP24" s="1"/>
      <c r="AQ24" s="1"/>
      <c r="AR24" s="1"/>
      <c r="AS24" s="1"/>
      <c r="AT24" s="97">
        <v>0.66090695999999993</v>
      </c>
      <c r="AU24" s="98">
        <v>0</v>
      </c>
      <c r="AV24" s="98">
        <v>-0.38100000000000001</v>
      </c>
      <c r="AW24" s="98">
        <v>-1.034</v>
      </c>
      <c r="AX24" s="98">
        <v>-1.6919999999999999</v>
      </c>
      <c r="AY24" s="5"/>
      <c r="AZ24" s="5"/>
      <c r="BB24" s="5"/>
      <c r="BC24" s="5"/>
      <c r="BD24" s="5"/>
      <c r="BE24" s="5"/>
      <c r="BF24" s="5"/>
      <c r="BG24" s="5"/>
      <c r="BH24" s="5"/>
      <c r="BI24" s="5"/>
    </row>
    <row r="25" spans="2:61" x14ac:dyDescent="0.25">
      <c r="B25" s="106"/>
      <c r="C25" s="106"/>
      <c r="D25" s="106"/>
      <c r="E25" s="106"/>
      <c r="F25" s="106"/>
      <c r="G25" s="106"/>
      <c r="H25" s="106"/>
      <c r="I25"/>
      <c r="K25" s="5"/>
      <c r="L25" s="5"/>
      <c r="M25"/>
      <c r="N25" s="5"/>
      <c r="Q25" s="5"/>
      <c r="R25" s="115">
        <v>2.3000000000000007</v>
      </c>
      <c r="S25" s="99">
        <f t="shared" si="5"/>
        <v>0.89416824000000017</v>
      </c>
      <c r="T25" s="124">
        <v>15.026640000000015</v>
      </c>
      <c r="U25" s="99">
        <f t="shared" si="6"/>
        <v>1.972000000000002</v>
      </c>
      <c r="V25" s="143">
        <f t="shared" si="7"/>
        <v>16.503999999999998</v>
      </c>
      <c r="W25" s="116">
        <v>4.4800000000000004</v>
      </c>
      <c r="X25" s="99">
        <v>232.66006805076856</v>
      </c>
      <c r="Y25" s="125">
        <f t="shared" si="2"/>
        <v>0.84528570744600962</v>
      </c>
      <c r="AS25" s="1"/>
      <c r="AT25" s="97">
        <v>0.85529136000000006</v>
      </c>
      <c r="AU25" s="98">
        <v>0</v>
      </c>
      <c r="AV25" s="98">
        <v>-0.38400000000000001</v>
      </c>
      <c r="AW25" s="98">
        <v>-1.2110000000000001</v>
      </c>
      <c r="AX25" s="98">
        <v>-2.4260000000000002</v>
      </c>
      <c r="AY25" s="5"/>
      <c r="AZ25" s="5"/>
      <c r="BB25" s="5"/>
      <c r="BC25" s="5"/>
      <c r="BD25" s="5"/>
      <c r="BE25" s="5"/>
      <c r="BF25" s="5"/>
      <c r="BG25" s="5"/>
      <c r="BH25" s="5"/>
      <c r="BI25" s="5"/>
    </row>
    <row r="26" spans="2:61" x14ac:dyDescent="0.25">
      <c r="B26" s="106"/>
      <c r="C26" s="106"/>
      <c r="D26" s="106"/>
      <c r="E26" s="106"/>
      <c r="F26" s="106"/>
      <c r="G26" s="106"/>
      <c r="H26" s="106"/>
      <c r="I26"/>
      <c r="K26" s="5"/>
      <c r="L26" s="5"/>
      <c r="M26"/>
      <c r="N26" s="5"/>
      <c r="Q26" s="5"/>
      <c r="R26" s="115">
        <v>2.4000000000000008</v>
      </c>
      <c r="S26" s="99">
        <f t="shared" si="5"/>
        <v>0.93304512000000028</v>
      </c>
      <c r="T26" s="124">
        <v>4.7244000000000028</v>
      </c>
      <c r="U26" s="99">
        <f t="shared" si="6"/>
        <v>0.62000000000000044</v>
      </c>
      <c r="V26" s="143">
        <f t="shared" si="7"/>
        <v>17.855999999999998</v>
      </c>
      <c r="W26" s="116">
        <v>5.4720000000000004</v>
      </c>
      <c r="X26" s="99">
        <v>252.9270909599914</v>
      </c>
      <c r="Y26" s="125">
        <f t="shared" si="2"/>
        <v>0.8439373592858157</v>
      </c>
      <c r="AS26" s="1"/>
      <c r="AT26" s="97"/>
      <c r="AU26" s="5"/>
      <c r="AV26" s="5"/>
      <c r="AW26" s="5"/>
      <c r="AX26" s="5"/>
      <c r="AY26" s="5"/>
      <c r="AZ26" s="5"/>
      <c r="BB26" s="5"/>
      <c r="BC26" s="5"/>
      <c r="BD26" s="5"/>
      <c r="BE26" s="5"/>
      <c r="BF26" s="5"/>
      <c r="BG26" s="5"/>
      <c r="BH26" s="5"/>
      <c r="BI26" s="5"/>
    </row>
    <row r="27" spans="2:61" x14ac:dyDescent="0.25">
      <c r="B27" s="6"/>
      <c r="C27" s="6"/>
      <c r="I27"/>
      <c r="K27" s="5"/>
      <c r="L27" s="5"/>
      <c r="M27"/>
      <c r="N27" s="5"/>
      <c r="Q27" s="5"/>
      <c r="S27" s="5"/>
      <c r="T27" s="5"/>
      <c r="V27" s="5"/>
      <c r="Y27" s="5"/>
      <c r="AS27" s="1"/>
      <c r="AT27" s="97"/>
      <c r="AU27" s="5"/>
      <c r="AV27" s="5"/>
      <c r="AW27" s="5"/>
      <c r="AX27" s="5"/>
      <c r="AY27" s="5"/>
      <c r="AZ27" s="5"/>
      <c r="BB27" s="5"/>
      <c r="BC27" s="5"/>
      <c r="BD27" s="5"/>
      <c r="BE27" s="5"/>
      <c r="BF27" s="5"/>
      <c r="BG27" s="5"/>
      <c r="BH27" s="5"/>
      <c r="BI27" s="5"/>
    </row>
    <row r="28" spans="2:61" x14ac:dyDescent="0.25">
      <c r="B28" s="6"/>
      <c r="C28" s="6"/>
      <c r="I28"/>
      <c r="K28" s="5"/>
      <c r="L28" s="5"/>
      <c r="M28"/>
      <c r="N28" s="5"/>
      <c r="Q28" s="5"/>
      <c r="S28" s="5"/>
      <c r="T28" s="5"/>
      <c r="V28" s="5"/>
      <c r="Y28" s="5"/>
      <c r="AS28" s="1"/>
      <c r="AT28" s="97"/>
      <c r="AU28" s="5"/>
      <c r="AV28" s="5"/>
      <c r="AW28" s="5"/>
      <c r="AX28" s="5"/>
      <c r="AY28" s="5"/>
      <c r="AZ28" s="5"/>
      <c r="BB28" s="5"/>
      <c r="BC28" s="5"/>
      <c r="BD28" s="5"/>
      <c r="BE28" s="5"/>
      <c r="BF28" s="5"/>
      <c r="BG28" s="5"/>
      <c r="BH28" s="5"/>
      <c r="BI28" s="5"/>
    </row>
    <row r="29" spans="2:61" x14ac:dyDescent="0.25">
      <c r="C29" s="5"/>
      <c r="J29" s="5"/>
      <c r="K29" s="5"/>
      <c r="L29" s="5"/>
      <c r="N29" s="5"/>
      <c r="O29" s="5"/>
      <c r="P29" s="5"/>
      <c r="Q29" s="5"/>
      <c r="R29" s="5"/>
      <c r="S29" s="5"/>
      <c r="T29" s="5"/>
      <c r="U29" s="5"/>
      <c r="V29" s="5"/>
      <c r="W29" s="5"/>
      <c r="X29" s="5"/>
      <c r="Y29" s="5"/>
      <c r="AS29" s="1"/>
      <c r="AT29" s="97"/>
      <c r="AU29" s="5"/>
      <c r="AV29" s="5"/>
      <c r="AW29" s="5"/>
      <c r="AX29" s="5"/>
      <c r="AY29" s="5"/>
      <c r="AZ29" s="5"/>
      <c r="BB29" s="5"/>
      <c r="BC29" s="5"/>
      <c r="BD29" s="5"/>
      <c r="BE29" s="5"/>
      <c r="BF29" s="5"/>
      <c r="BG29" s="5"/>
      <c r="BH29" s="5"/>
      <c r="BI29" s="5"/>
    </row>
    <row r="30" spans="2:61" x14ac:dyDescent="0.25">
      <c r="C30" s="5"/>
      <c r="I30" s="4"/>
      <c r="J30" s="4"/>
      <c r="K30" s="4"/>
      <c r="L30" s="4"/>
      <c r="M30" s="4"/>
      <c r="N30" s="4"/>
      <c r="O30" s="4"/>
      <c r="P30" s="4"/>
      <c r="Q30" s="4"/>
      <c r="R30" s="4"/>
      <c r="S30" s="4"/>
      <c r="T30" s="4"/>
      <c r="U30" s="4"/>
      <c r="V30" s="4"/>
      <c r="W30" s="4"/>
      <c r="X30" s="4"/>
      <c r="Y30" s="4"/>
      <c r="AN30" s="5"/>
      <c r="AO30" s="5"/>
      <c r="AP30" s="5"/>
      <c r="AQ30" s="5"/>
      <c r="AR30" s="5"/>
      <c r="AS30" s="5"/>
      <c r="AT30" s="97"/>
      <c r="AU30" s="5"/>
      <c r="AV30" s="5"/>
      <c r="AW30" s="5"/>
      <c r="AX30" s="5"/>
      <c r="AY30" s="5"/>
      <c r="AZ30" s="5"/>
      <c r="BB30" s="5"/>
      <c r="BC30" s="5"/>
      <c r="BD30" s="5"/>
      <c r="BE30" s="5"/>
      <c r="BF30" s="5"/>
      <c r="BG30" s="5"/>
      <c r="BH30" s="5"/>
      <c r="BI30" s="5"/>
    </row>
    <row r="31" spans="2:61" x14ac:dyDescent="0.25">
      <c r="C31" s="5"/>
      <c r="I31"/>
      <c r="K31" s="5"/>
      <c r="L31" s="5"/>
      <c r="M31"/>
      <c r="N31" s="5"/>
      <c r="Q31" s="5"/>
      <c r="S31" s="5"/>
      <c r="T31" s="5"/>
      <c r="V31" s="5"/>
      <c r="Y31" s="5"/>
      <c r="AN31" s="96"/>
      <c r="AO31" s="1"/>
      <c r="AP31" s="1"/>
      <c r="AQ31" s="1"/>
      <c r="AR31" s="1"/>
      <c r="AS31" s="1"/>
      <c r="AT31" s="97"/>
      <c r="AU31" s="5"/>
      <c r="AV31" s="5"/>
      <c r="AW31" s="5"/>
      <c r="AX31" s="5"/>
      <c r="AY31" s="5"/>
      <c r="AZ31" s="5"/>
      <c r="BB31" s="5"/>
      <c r="BC31" s="5"/>
      <c r="BD31" s="5"/>
      <c r="BE31" s="5"/>
      <c r="BF31" s="5"/>
      <c r="BG31" s="5"/>
      <c r="BH31" s="5"/>
      <c r="BI31" s="5"/>
    </row>
    <row r="32" spans="2:61" x14ac:dyDescent="0.25">
      <c r="F32" s="5"/>
      <c r="I32"/>
      <c r="J32" s="5"/>
      <c r="K32" s="5"/>
      <c r="M32"/>
      <c r="N32" s="5"/>
      <c r="P32" s="5"/>
      <c r="R32" s="5"/>
      <c r="S32" s="5"/>
      <c r="V32" s="5"/>
      <c r="X32" s="5"/>
      <c r="AN32" s="5"/>
      <c r="AO32" s="5"/>
      <c r="AP32" s="5"/>
      <c r="AQ32" s="5"/>
      <c r="AR32" s="5"/>
      <c r="AS32" s="5"/>
      <c r="AU32" s="5"/>
      <c r="AV32" s="5"/>
      <c r="AW32" s="5"/>
      <c r="AX32" s="5"/>
      <c r="AY32" s="5"/>
      <c r="AZ32" s="5"/>
      <c r="BB32" s="5"/>
      <c r="BC32" s="5"/>
      <c r="BD32" s="5"/>
      <c r="BE32" s="5"/>
      <c r="BF32" s="5"/>
      <c r="BG32" s="5"/>
      <c r="BH32" s="5"/>
      <c r="BI32" s="5"/>
    </row>
    <row r="33" spans="2:63" s="5" customFormat="1" x14ac:dyDescent="0.25">
      <c r="G33" s="6"/>
      <c r="AP33"/>
      <c r="AQ33"/>
      <c r="AR33"/>
      <c r="AS33"/>
      <c r="AT33"/>
      <c r="AU33"/>
      <c r="AW33"/>
      <c r="AX33"/>
      <c r="AY33"/>
      <c r="BA33"/>
      <c r="BB33"/>
      <c r="BD33"/>
      <c r="BE33"/>
      <c r="BF33"/>
      <c r="BG33"/>
      <c r="BH33"/>
      <c r="BI33"/>
      <c r="BJ33"/>
      <c r="BK33"/>
    </row>
    <row r="34" spans="2:63" s="5" customFormat="1" x14ac:dyDescent="0.25">
      <c r="G34" s="6"/>
      <c r="AN34" s="4" t="s">
        <v>340</v>
      </c>
      <c r="AO34" s="4" t="s">
        <v>367</v>
      </c>
      <c r="AT34" s="4" t="s">
        <v>340</v>
      </c>
      <c r="AU34" s="4" t="s">
        <v>367</v>
      </c>
      <c r="AX34" s="4"/>
      <c r="AY34" s="4"/>
      <c r="AZ34" s="4"/>
      <c r="BA34"/>
      <c r="BB34"/>
      <c r="BD34"/>
      <c r="BE34"/>
      <c r="BF34"/>
      <c r="BG34"/>
      <c r="BH34"/>
      <c r="BI34"/>
      <c r="BJ34"/>
      <c r="BK34"/>
    </row>
    <row r="35" spans="2:63" x14ac:dyDescent="0.25">
      <c r="B35" t="s">
        <v>355</v>
      </c>
      <c r="C35">
        <v>0</v>
      </c>
      <c r="D35" t="s">
        <v>360</v>
      </c>
      <c r="G35" s="6" t="s">
        <v>355</v>
      </c>
      <c r="H35" s="5">
        <v>45</v>
      </c>
      <c r="I35" s="5" t="s">
        <v>360</v>
      </c>
      <c r="J35" s="5"/>
      <c r="L35" s="5" t="s">
        <v>355</v>
      </c>
      <c r="M35" s="5">
        <v>90</v>
      </c>
      <c r="N35" s="5" t="s">
        <v>360</v>
      </c>
      <c r="O35" s="5"/>
      <c r="P35" s="5" t="s">
        <v>355</v>
      </c>
      <c r="Q35" s="5">
        <v>0</v>
      </c>
      <c r="R35" s="5" t="s">
        <v>360</v>
      </c>
      <c r="S35" s="5"/>
      <c r="T35" s="5"/>
      <c r="U35" s="5" t="s">
        <v>355</v>
      </c>
      <c r="V35" s="5">
        <v>45</v>
      </c>
      <c r="W35" s="5" t="s">
        <v>360</v>
      </c>
      <c r="X35" s="5"/>
      <c r="Y35" s="5"/>
      <c r="Z35" s="5" t="s">
        <v>355</v>
      </c>
      <c r="AA35" s="5">
        <v>90</v>
      </c>
      <c r="AB35" s="5" t="s">
        <v>360</v>
      </c>
      <c r="AC35" s="5"/>
      <c r="AJ35" s="5"/>
      <c r="AK35" s="5"/>
      <c r="AN35" s="4" t="s">
        <v>345</v>
      </c>
      <c r="AO35" s="97">
        <v>0</v>
      </c>
      <c r="AP35" s="97">
        <v>10</v>
      </c>
      <c r="AQ35" s="97">
        <v>20</v>
      </c>
      <c r="AR35" s="97">
        <v>27.6</v>
      </c>
      <c r="AT35" s="4" t="s">
        <v>345</v>
      </c>
      <c r="AU35" s="97">
        <v>0</v>
      </c>
      <c r="AV35" s="97">
        <v>10</v>
      </c>
      <c r="AW35" s="97">
        <v>20</v>
      </c>
      <c r="AX35" s="97">
        <v>27.6</v>
      </c>
      <c r="AY35" s="97"/>
      <c r="AZ35" s="97"/>
    </row>
    <row r="36" spans="2:63" s="5" customFormat="1" x14ac:dyDescent="0.25">
      <c r="B36" s="5" t="s">
        <v>357</v>
      </c>
      <c r="D36" s="5" t="s">
        <v>358</v>
      </c>
      <c r="G36" s="6" t="s">
        <v>357</v>
      </c>
      <c r="I36" s="5" t="s">
        <v>358</v>
      </c>
      <c r="L36" s="5" t="s">
        <v>357</v>
      </c>
      <c r="N36" s="5" t="s">
        <v>358</v>
      </c>
      <c r="P36" s="5" t="s">
        <v>357</v>
      </c>
      <c r="R36" s="5" t="s">
        <v>358</v>
      </c>
      <c r="U36" s="5" t="s">
        <v>357</v>
      </c>
      <c r="W36" s="5" t="s">
        <v>358</v>
      </c>
      <c r="Z36" s="5" t="s">
        <v>357</v>
      </c>
      <c r="AB36" s="5" t="s">
        <v>358</v>
      </c>
      <c r="AN36" s="97">
        <v>0.31101503999999996</v>
      </c>
      <c r="AO36" s="116"/>
      <c r="AP36" s="116"/>
      <c r="AQ36" s="116"/>
      <c r="AR36" s="116"/>
      <c r="AS36" s="1"/>
      <c r="AT36" s="97">
        <v>0.31101504000000002</v>
      </c>
      <c r="AU36" s="120">
        <v>0</v>
      </c>
      <c r="AV36" s="120">
        <v>3.036</v>
      </c>
      <c r="AW36" s="120">
        <v>5.6529999999999996</v>
      </c>
      <c r="AX36" s="120">
        <v>7.194</v>
      </c>
      <c r="AY36" s="9"/>
      <c r="AZ36" s="9"/>
      <c r="BB36"/>
      <c r="BC36"/>
      <c r="BD36"/>
      <c r="BE36"/>
      <c r="BF36"/>
      <c r="BG36"/>
      <c r="BH36"/>
      <c r="BI36"/>
    </row>
    <row r="37" spans="2:63" s="5" customFormat="1" x14ac:dyDescent="0.25">
      <c r="B37" s="5" t="s">
        <v>359</v>
      </c>
      <c r="C37" s="5">
        <v>0</v>
      </c>
      <c r="D37" s="5" t="s">
        <v>360</v>
      </c>
      <c r="G37" s="6" t="s">
        <v>359</v>
      </c>
      <c r="H37" s="5">
        <v>0</v>
      </c>
      <c r="I37" s="5" t="s">
        <v>360</v>
      </c>
      <c r="L37" s="5" t="s">
        <v>359</v>
      </c>
      <c r="M37" s="5">
        <v>0</v>
      </c>
      <c r="N37" s="5" t="s">
        <v>360</v>
      </c>
      <c r="P37" s="5" t="s">
        <v>359</v>
      </c>
      <c r="Q37" s="5">
        <v>30</v>
      </c>
      <c r="R37" s="5" t="s">
        <v>360</v>
      </c>
      <c r="U37" s="5" t="s">
        <v>359</v>
      </c>
      <c r="V37" s="5">
        <v>30</v>
      </c>
      <c r="W37" s="5" t="s">
        <v>360</v>
      </c>
      <c r="Z37" s="5" t="s">
        <v>359</v>
      </c>
      <c r="AA37" s="5">
        <v>30</v>
      </c>
      <c r="AB37" s="5" t="s">
        <v>360</v>
      </c>
      <c r="AN37" s="97">
        <v>0.62203007999999993</v>
      </c>
      <c r="AO37" s="116"/>
      <c r="AP37" s="116"/>
      <c r="AQ37" s="116"/>
      <c r="AR37" s="116"/>
      <c r="AS37" s="1"/>
      <c r="AT37" s="97">
        <v>0.54427631999999992</v>
      </c>
      <c r="AU37" s="120">
        <v>0</v>
      </c>
      <c r="AV37" s="120">
        <v>5.89</v>
      </c>
      <c r="AW37" s="120">
        <v>10.42</v>
      </c>
      <c r="AX37" s="120">
        <v>13.218999999999999</v>
      </c>
      <c r="AY37" s="9"/>
      <c r="AZ37" s="9"/>
      <c r="BB37"/>
      <c r="BC37"/>
      <c r="BD37"/>
      <c r="BE37"/>
      <c r="BF37"/>
      <c r="BG37"/>
      <c r="BH37"/>
      <c r="BI37"/>
    </row>
    <row r="38" spans="2:63" x14ac:dyDescent="0.25">
      <c r="B38" s="5" t="s">
        <v>354</v>
      </c>
      <c r="C38" s="5"/>
      <c r="D38" s="5"/>
      <c r="E38" s="5"/>
      <c r="F38" s="5"/>
      <c r="G38" s="6" t="s">
        <v>354</v>
      </c>
      <c r="H38" s="5"/>
      <c r="J38" s="5"/>
      <c r="L38" s="5" t="s">
        <v>354</v>
      </c>
      <c r="N38" s="5"/>
      <c r="O38" s="5"/>
      <c r="P38" s="5" t="s">
        <v>354</v>
      </c>
      <c r="Q38" s="5"/>
      <c r="R38" s="5"/>
      <c r="S38" s="5"/>
      <c r="T38" s="5"/>
      <c r="U38" s="5" t="s">
        <v>354</v>
      </c>
      <c r="V38" s="5"/>
      <c r="W38" s="5"/>
      <c r="X38" s="5"/>
      <c r="Y38" s="5"/>
      <c r="Z38" s="5" t="s">
        <v>354</v>
      </c>
      <c r="AA38" s="5"/>
      <c r="AB38" s="5"/>
      <c r="AC38" s="5"/>
      <c r="AJ38" s="5"/>
      <c r="AK38" s="5"/>
      <c r="AN38" s="97">
        <v>0.77753760000000005</v>
      </c>
      <c r="AO38" s="116"/>
      <c r="AP38" s="116"/>
      <c r="AQ38" s="116"/>
      <c r="AR38" s="116"/>
      <c r="AS38" s="1"/>
      <c r="AT38" s="97">
        <v>0.58315319999999993</v>
      </c>
      <c r="AU38" s="120">
        <v>0</v>
      </c>
      <c r="AV38" s="120">
        <v>6.5339999999999998</v>
      </c>
      <c r="AW38" s="120">
        <v>11.561999999999999</v>
      </c>
      <c r="AX38" s="120">
        <v>14.228</v>
      </c>
      <c r="AY38" s="9"/>
      <c r="AZ38" s="9"/>
    </row>
    <row r="39" spans="2:63" x14ac:dyDescent="0.25">
      <c r="B39" s="4" t="s">
        <v>352</v>
      </c>
      <c r="C39" s="4" t="s">
        <v>338</v>
      </c>
      <c r="D39" s="4" t="s">
        <v>339</v>
      </c>
      <c r="E39" s="4" t="s">
        <v>353</v>
      </c>
      <c r="F39" s="4"/>
      <c r="G39" s="97" t="s">
        <v>352</v>
      </c>
      <c r="H39" s="4" t="s">
        <v>338</v>
      </c>
      <c r="I39" s="4" t="s">
        <v>339</v>
      </c>
      <c r="J39" s="4" t="s">
        <v>353</v>
      </c>
      <c r="L39" s="4" t="s">
        <v>352</v>
      </c>
      <c r="M39" s="4" t="s">
        <v>338</v>
      </c>
      <c r="N39" s="4" t="s">
        <v>339</v>
      </c>
      <c r="O39" s="4" t="s">
        <v>353</v>
      </c>
      <c r="P39" s="4" t="s">
        <v>352</v>
      </c>
      <c r="Q39" s="4" t="s">
        <v>338</v>
      </c>
      <c r="R39" s="4" t="s">
        <v>339</v>
      </c>
      <c r="S39" s="4" t="s">
        <v>353</v>
      </c>
      <c r="T39" s="4"/>
      <c r="U39" s="4" t="s">
        <v>352</v>
      </c>
      <c r="V39" s="4" t="s">
        <v>338</v>
      </c>
      <c r="W39" s="4" t="s">
        <v>339</v>
      </c>
      <c r="X39" s="4" t="s">
        <v>353</v>
      </c>
      <c r="Y39" s="5"/>
      <c r="Z39" s="4" t="s">
        <v>352</v>
      </c>
      <c r="AA39" s="4" t="s">
        <v>338</v>
      </c>
      <c r="AB39" s="4" t="s">
        <v>339</v>
      </c>
      <c r="AC39" s="4" t="s">
        <v>353</v>
      </c>
      <c r="AD39" s="4"/>
      <c r="AE39" s="4"/>
      <c r="AF39" s="4"/>
      <c r="AJ39" s="5"/>
      <c r="AK39" s="5"/>
      <c r="AN39" s="97"/>
      <c r="AO39" s="1"/>
      <c r="AP39" s="1"/>
      <c r="AQ39" s="1"/>
      <c r="AR39" s="1"/>
      <c r="AS39" s="1"/>
      <c r="AT39" s="97">
        <v>0.62203008000000004</v>
      </c>
      <c r="AU39" s="120">
        <v>0</v>
      </c>
      <c r="AV39" s="120">
        <v>7.1059999999999999</v>
      </c>
      <c r="AW39" s="120">
        <v>12.45</v>
      </c>
      <c r="AX39" s="120">
        <v>15.105</v>
      </c>
      <c r="AY39" s="9"/>
      <c r="AZ39" s="9"/>
    </row>
    <row r="40" spans="2:63" x14ac:dyDescent="0.25">
      <c r="I40"/>
      <c r="L40" s="5"/>
      <c r="M40"/>
      <c r="AJ40" s="5"/>
      <c r="AK40" s="5"/>
      <c r="AN40" s="96"/>
      <c r="AO40" s="1"/>
      <c r="AP40" s="1"/>
      <c r="AQ40" s="1"/>
      <c r="AR40" s="1"/>
      <c r="AS40" s="1"/>
      <c r="AT40" s="97">
        <v>0.66090695999999993</v>
      </c>
      <c r="AU40" s="120">
        <v>0</v>
      </c>
      <c r="AV40" s="120">
        <v>7.5490000000000004</v>
      </c>
      <c r="AW40" s="120">
        <v>13.214</v>
      </c>
      <c r="AX40" s="120">
        <v>15.827</v>
      </c>
      <c r="AY40" s="5"/>
      <c r="AZ40" s="5"/>
      <c r="BB40" s="5"/>
      <c r="BC40" s="5"/>
      <c r="BD40" s="5"/>
      <c r="BE40" s="5"/>
      <c r="BF40" s="5"/>
      <c r="BG40" s="5"/>
      <c r="BH40" s="5"/>
      <c r="BI40" s="5"/>
    </row>
    <row r="41" spans="2:63" x14ac:dyDescent="0.25">
      <c r="I41"/>
      <c r="L41" s="5"/>
      <c r="M41"/>
      <c r="AJ41" s="5"/>
      <c r="AK41" s="5"/>
      <c r="AN41" s="96"/>
      <c r="AO41" s="1"/>
      <c r="AP41" s="1"/>
      <c r="AQ41" s="1"/>
      <c r="AR41" s="1"/>
      <c r="AS41" s="1"/>
      <c r="AT41" s="97">
        <v>0.85529136000000006</v>
      </c>
      <c r="AU41" s="120">
        <v>0</v>
      </c>
      <c r="AV41" s="120">
        <v>8.4890000000000008</v>
      </c>
      <c r="AW41" s="120">
        <v>15.266</v>
      </c>
      <c r="AX41" s="120">
        <v>17.52</v>
      </c>
      <c r="AY41" s="5"/>
      <c r="AZ41" s="5"/>
      <c r="BB41" s="5"/>
      <c r="BC41" s="5"/>
      <c r="BD41" s="5"/>
      <c r="BE41" s="5"/>
      <c r="BF41" s="5"/>
      <c r="BG41" s="5"/>
      <c r="BH41" s="5"/>
      <c r="BI41" s="5"/>
    </row>
    <row r="42" spans="2:63" x14ac:dyDescent="0.25">
      <c r="I42"/>
      <c r="L42" s="5"/>
      <c r="M42"/>
      <c r="U42" s="7"/>
      <c r="AJ42" s="5"/>
      <c r="AK42" s="5"/>
      <c r="AN42" s="96"/>
      <c r="AO42" s="1"/>
      <c r="AP42" s="1"/>
      <c r="AQ42" s="1"/>
      <c r="AR42" s="1"/>
      <c r="AS42" s="1"/>
      <c r="AT42" s="97"/>
      <c r="AU42" s="9"/>
      <c r="AV42" s="9"/>
      <c r="AW42" s="9"/>
      <c r="AX42" s="9"/>
      <c r="AY42" s="5"/>
      <c r="AZ42" s="5"/>
      <c r="BB42" s="5"/>
      <c r="BC42" s="5"/>
      <c r="BD42" s="5"/>
      <c r="BE42" s="5"/>
      <c r="BF42" s="5"/>
      <c r="BG42" s="5"/>
      <c r="BH42" s="5"/>
      <c r="BI42" s="5"/>
    </row>
    <row r="43" spans="2:63" x14ac:dyDescent="0.25">
      <c r="F43" s="5"/>
      <c r="T43" s="144"/>
      <c r="U43" s="7"/>
      <c r="AJ43" s="5"/>
      <c r="AK43" s="5"/>
      <c r="AN43" s="96"/>
      <c r="AO43" s="1"/>
      <c r="AP43" s="1"/>
      <c r="AQ43" s="1"/>
      <c r="AR43" s="1"/>
      <c r="AS43" s="1"/>
      <c r="AT43" s="97"/>
      <c r="AU43" s="9"/>
      <c r="AV43" s="9"/>
      <c r="AW43" s="9"/>
      <c r="AX43" s="9"/>
      <c r="AY43" s="5"/>
      <c r="AZ43" s="5"/>
      <c r="BB43" s="5"/>
      <c r="BC43" s="5"/>
      <c r="BD43" s="5"/>
      <c r="BE43" s="5"/>
      <c r="BF43" s="5"/>
      <c r="BG43" s="5"/>
      <c r="BH43" s="5"/>
      <c r="BI43" s="5"/>
    </row>
    <row r="44" spans="2:63" x14ac:dyDescent="0.25">
      <c r="F44" s="5"/>
      <c r="T44" s="144"/>
      <c r="U44" s="7"/>
      <c r="AJ44" s="5"/>
      <c r="AK44" s="5"/>
      <c r="AN44" s="96"/>
      <c r="AO44" s="1"/>
      <c r="AP44" s="1"/>
      <c r="AQ44" s="1"/>
      <c r="AR44" s="1"/>
      <c r="AS44" s="1"/>
      <c r="AT44" s="97"/>
      <c r="AU44" s="9"/>
      <c r="AV44" s="9"/>
      <c r="AW44" s="9"/>
      <c r="AX44" s="9"/>
      <c r="AY44" s="5"/>
      <c r="AZ44" s="5"/>
      <c r="BB44" s="5"/>
      <c r="BC44" s="5"/>
      <c r="BD44" s="5"/>
      <c r="BE44" s="5"/>
      <c r="BF44" s="5"/>
      <c r="BG44" s="5"/>
      <c r="BH44" s="5"/>
      <c r="BI44" s="5"/>
    </row>
    <row r="45" spans="2:63" x14ac:dyDescent="0.25">
      <c r="F45" s="4"/>
      <c r="T45" s="144"/>
      <c r="U45" s="7"/>
      <c r="AJ45" s="5"/>
      <c r="AK45" s="5"/>
      <c r="AN45" s="96"/>
      <c r="AO45" s="1"/>
      <c r="AP45" s="1"/>
      <c r="AQ45" s="1"/>
      <c r="AR45" s="1"/>
      <c r="AS45" s="1"/>
      <c r="AT45" s="97"/>
      <c r="AU45" s="9"/>
      <c r="AV45" s="9"/>
      <c r="AW45" s="9"/>
      <c r="AX45" s="9"/>
      <c r="AY45" s="5"/>
      <c r="AZ45" s="5"/>
      <c r="BB45" s="5"/>
      <c r="BC45" s="5"/>
      <c r="BD45" s="5"/>
      <c r="BE45" s="5"/>
      <c r="BF45" s="5"/>
      <c r="BG45" s="5"/>
      <c r="BH45" s="5"/>
      <c r="BI45" s="5"/>
    </row>
    <row r="46" spans="2:63" x14ac:dyDescent="0.25">
      <c r="T46" s="144"/>
      <c r="U46" s="7"/>
      <c r="AJ46" s="5"/>
      <c r="AK46" s="5"/>
      <c r="AN46" s="96"/>
      <c r="AO46" s="1"/>
      <c r="AP46" s="1"/>
      <c r="AQ46" s="1"/>
      <c r="AR46" s="1"/>
      <c r="AS46" s="1"/>
      <c r="AT46" s="97"/>
      <c r="AU46" s="9"/>
      <c r="AV46" s="9"/>
      <c r="AW46" s="9"/>
      <c r="AX46" s="9"/>
      <c r="AY46" s="5"/>
      <c r="AZ46" s="5"/>
      <c r="BB46" s="5"/>
      <c r="BC46" s="5"/>
      <c r="BD46" s="5"/>
      <c r="BE46" s="5"/>
      <c r="BF46" s="5"/>
      <c r="BG46" s="5"/>
      <c r="BH46" s="5"/>
      <c r="BI46" s="5"/>
    </row>
    <row r="47" spans="2:63" x14ac:dyDescent="0.25">
      <c r="T47" s="144"/>
      <c r="U47" s="7"/>
      <c r="AJ47" s="5"/>
      <c r="AK47" s="5"/>
      <c r="AN47" s="96"/>
      <c r="AO47" s="1"/>
      <c r="AP47" s="1"/>
      <c r="AQ47" s="1"/>
      <c r="AR47" s="1"/>
      <c r="AS47" s="1"/>
      <c r="AT47" s="97"/>
      <c r="AU47" s="9"/>
      <c r="AV47" s="9"/>
      <c r="AW47" s="9"/>
      <c r="AX47" s="9"/>
      <c r="AY47" s="5"/>
      <c r="AZ47" s="5"/>
      <c r="BB47" s="5"/>
      <c r="BC47" s="5"/>
      <c r="BD47" s="5"/>
      <c r="BE47" s="5"/>
      <c r="BF47" s="5"/>
      <c r="BG47" s="5"/>
      <c r="BH47" s="5"/>
      <c r="BI47" s="5"/>
    </row>
    <row r="48" spans="2:63" x14ac:dyDescent="0.25">
      <c r="T48" s="144"/>
      <c r="U48" s="7"/>
      <c r="AJ48" s="5"/>
      <c r="AK48" s="5"/>
    </row>
    <row r="49" spans="6:62" x14ac:dyDescent="0.25">
      <c r="F49" s="5"/>
      <c r="T49" s="144"/>
      <c r="U49" s="7"/>
      <c r="AJ49" s="5"/>
      <c r="AK49" s="5"/>
      <c r="AT49" s="5"/>
      <c r="AU49" s="5"/>
      <c r="AV49" s="5"/>
      <c r="AW49" s="5"/>
      <c r="AX49" s="5"/>
      <c r="AY49" s="5"/>
      <c r="AZ49" s="5"/>
      <c r="BA49" s="5"/>
      <c r="BB49" s="5"/>
      <c r="BC49" s="5"/>
      <c r="BD49" s="5"/>
      <c r="BE49" s="5"/>
      <c r="BF49" s="5"/>
      <c r="BG49" s="5"/>
      <c r="BH49" s="5"/>
      <c r="BI49" s="5"/>
      <c r="BJ49" s="5"/>
    </row>
    <row r="50" spans="6:62" x14ac:dyDescent="0.25">
      <c r="F50" s="5"/>
      <c r="T50" s="144"/>
      <c r="U50" s="7"/>
      <c r="AJ50" s="5"/>
      <c r="AK50" s="5"/>
      <c r="AN50" s="4" t="s">
        <v>339</v>
      </c>
      <c r="AO50" s="4" t="s">
        <v>367</v>
      </c>
      <c r="AT50" s="4" t="s">
        <v>339</v>
      </c>
      <c r="AU50" s="4" t="s">
        <v>367</v>
      </c>
      <c r="AV50" s="4"/>
      <c r="AW50" s="4"/>
      <c r="AX50" s="4"/>
    </row>
    <row r="51" spans="6:62" x14ac:dyDescent="0.25">
      <c r="F51" s="4"/>
      <c r="T51" s="144"/>
      <c r="U51" s="7"/>
      <c r="AJ51" s="5"/>
      <c r="AK51" s="5"/>
      <c r="AN51" s="4" t="s">
        <v>345</v>
      </c>
      <c r="AO51" s="97">
        <v>0</v>
      </c>
      <c r="AP51" s="97">
        <v>10</v>
      </c>
      <c r="AQ51" s="97">
        <v>20</v>
      </c>
      <c r="AR51" s="97">
        <v>27.6</v>
      </c>
      <c r="AS51" s="1"/>
      <c r="AT51" s="4" t="s">
        <v>345</v>
      </c>
      <c r="AU51" s="97">
        <v>0</v>
      </c>
      <c r="AV51" s="97">
        <v>10</v>
      </c>
      <c r="AW51" s="97">
        <v>20</v>
      </c>
      <c r="AX51" s="97">
        <v>27.6</v>
      </c>
      <c r="AY51" s="97"/>
      <c r="AZ51" s="97"/>
    </row>
    <row r="52" spans="6:62" x14ac:dyDescent="0.25">
      <c r="T52" s="144"/>
      <c r="U52" s="7"/>
      <c r="AJ52" s="5"/>
      <c r="AK52" s="5"/>
      <c r="AN52" s="97">
        <v>0.31101503999999996</v>
      </c>
      <c r="AO52" s="116"/>
      <c r="AP52" s="116"/>
      <c r="AQ52" s="116"/>
      <c r="AR52" s="116"/>
      <c r="AS52" s="1"/>
      <c r="AT52" s="97">
        <v>0.31101504000000002</v>
      </c>
      <c r="AU52" s="120">
        <v>-2.786</v>
      </c>
      <c r="AV52" s="120">
        <v>-2.7669999999999999</v>
      </c>
      <c r="AW52" s="120">
        <v>-2.6890000000000001</v>
      </c>
      <c r="AX52" s="120">
        <v>-2.6139999999999999</v>
      </c>
      <c r="AY52" s="9"/>
      <c r="AZ52" s="9"/>
    </row>
    <row r="53" spans="6:62" x14ac:dyDescent="0.25">
      <c r="T53" s="144"/>
      <c r="U53" s="7"/>
      <c r="AJ53" s="5"/>
      <c r="AK53" s="5"/>
      <c r="AN53" s="97">
        <v>0.62203007999999993</v>
      </c>
      <c r="AO53" s="116"/>
      <c r="AP53" s="116"/>
      <c r="AQ53" s="116"/>
      <c r="AR53" s="116"/>
      <c r="AS53" s="1"/>
      <c r="AT53" s="97">
        <v>0.54427631999999992</v>
      </c>
      <c r="AU53" s="120">
        <v>-3.984</v>
      </c>
      <c r="AV53" s="120">
        <v>-3.6859999999999999</v>
      </c>
      <c r="AW53" s="120">
        <v>-3.0230000000000001</v>
      </c>
      <c r="AX53" s="120">
        <v>-2.38</v>
      </c>
      <c r="AY53" s="9"/>
      <c r="AZ53" s="9"/>
    </row>
    <row r="54" spans="6:62" x14ac:dyDescent="0.25">
      <c r="T54" s="144"/>
      <c r="U54" s="7"/>
      <c r="AJ54" s="5"/>
      <c r="AK54" s="5"/>
      <c r="AN54" s="97">
        <v>0.77753760000000005</v>
      </c>
      <c r="AO54" s="116"/>
      <c r="AP54" s="116"/>
      <c r="AQ54" s="116"/>
      <c r="AR54" s="116"/>
      <c r="AS54" s="1"/>
      <c r="AT54" s="97">
        <v>0.58315319999999993</v>
      </c>
      <c r="AU54" s="120">
        <v>-3.585</v>
      </c>
      <c r="AV54" s="120">
        <v>-3.2629999999999999</v>
      </c>
      <c r="AW54" s="120">
        <v>-2.4119999999999999</v>
      </c>
      <c r="AX54" s="120">
        <v>-1.74</v>
      </c>
      <c r="AY54" s="9"/>
      <c r="AZ54" s="9"/>
    </row>
    <row r="55" spans="6:62" x14ac:dyDescent="0.25">
      <c r="T55" s="144"/>
      <c r="U55" s="7"/>
      <c r="AJ55" s="5"/>
      <c r="AK55" s="5"/>
      <c r="AN55" s="97"/>
      <c r="AO55" s="1"/>
      <c r="AP55" s="1"/>
      <c r="AQ55" s="1"/>
      <c r="AR55" s="1"/>
      <c r="AS55" s="5"/>
      <c r="AT55" s="97">
        <v>0.62203008000000004</v>
      </c>
      <c r="AU55" s="120">
        <v>-2.8580000000000001</v>
      </c>
      <c r="AV55" s="120">
        <v>-2.589</v>
      </c>
      <c r="AW55" s="120">
        <v>-1.7070000000000001</v>
      </c>
      <c r="AX55" s="120">
        <v>-0.97799999999999998</v>
      </c>
      <c r="AY55" s="9"/>
      <c r="AZ55" s="9"/>
    </row>
    <row r="56" spans="6:62" x14ac:dyDescent="0.25">
      <c r="T56" s="144"/>
      <c r="U56" s="7"/>
      <c r="AJ56" s="5"/>
      <c r="AK56" s="5"/>
      <c r="AN56" s="5"/>
      <c r="AO56" s="5"/>
      <c r="AP56" s="5"/>
      <c r="AQ56" s="5"/>
      <c r="AR56" s="5"/>
      <c r="AS56" s="5"/>
      <c r="AT56" s="97">
        <v>0.66090695999999993</v>
      </c>
      <c r="AU56" s="120">
        <v>-1.881</v>
      </c>
      <c r="AV56" s="120">
        <v>-1.712</v>
      </c>
      <c r="AW56" s="120">
        <v>-0.89</v>
      </c>
      <c r="AX56" s="120">
        <v>-0.14699999999999999</v>
      </c>
    </row>
    <row r="57" spans="6:62" x14ac:dyDescent="0.25">
      <c r="T57" s="144"/>
      <c r="U57" s="7"/>
      <c r="AJ57" s="5"/>
      <c r="AK57" s="5"/>
      <c r="AT57" s="97">
        <v>0.85529136000000006</v>
      </c>
      <c r="AU57" s="120">
        <v>3.5830000000000002</v>
      </c>
      <c r="AV57" s="120">
        <v>3.399</v>
      </c>
      <c r="AW57" s="120">
        <v>3.7149999999999999</v>
      </c>
      <c r="AX57" s="120">
        <v>4.181</v>
      </c>
    </row>
    <row r="58" spans="6:62" x14ac:dyDescent="0.25">
      <c r="T58" s="144"/>
      <c r="U58" s="7"/>
      <c r="AJ58" s="5"/>
      <c r="AK58" s="5"/>
      <c r="AN58" s="5"/>
      <c r="AO58" s="5"/>
      <c r="AP58" s="5"/>
      <c r="AQ58" s="5"/>
      <c r="AR58" s="5"/>
      <c r="AS58" s="5"/>
      <c r="AT58" s="97"/>
      <c r="AU58" s="9"/>
      <c r="AV58" s="9"/>
      <c r="AW58" s="9"/>
      <c r="AX58" s="9"/>
    </row>
    <row r="59" spans="6:62" x14ac:dyDescent="0.25">
      <c r="T59" s="144"/>
      <c r="U59" s="7"/>
      <c r="AJ59" s="5"/>
      <c r="AK59" s="5"/>
      <c r="AN59" s="5"/>
      <c r="AO59" s="5"/>
      <c r="AP59" s="5"/>
      <c r="AQ59" s="5"/>
      <c r="AR59" s="5"/>
      <c r="AS59" s="5"/>
      <c r="AT59" s="97"/>
      <c r="AU59" s="9"/>
      <c r="AV59" s="9"/>
      <c r="AW59" s="9"/>
      <c r="AX59" s="9"/>
    </row>
    <row r="60" spans="6:62" x14ac:dyDescent="0.25">
      <c r="T60" s="144"/>
      <c r="U60" s="7"/>
      <c r="AJ60" s="5"/>
      <c r="AK60" s="5"/>
      <c r="AT60" s="97"/>
      <c r="AU60" s="9"/>
      <c r="AV60" s="9"/>
      <c r="AW60" s="9"/>
      <c r="AX60" s="9"/>
      <c r="AY60" s="5"/>
      <c r="AZ60" s="5"/>
      <c r="BB60" s="5"/>
      <c r="BC60" s="5"/>
      <c r="BD60" s="5"/>
      <c r="BE60" s="5"/>
      <c r="BF60" s="5"/>
      <c r="BG60" s="5"/>
      <c r="BH60" s="5"/>
      <c r="BI60" s="5"/>
    </row>
    <row r="61" spans="6:62" x14ac:dyDescent="0.25">
      <c r="T61" s="144"/>
      <c r="U61" s="7"/>
      <c r="AJ61" s="5"/>
      <c r="AK61" s="5"/>
      <c r="AT61" s="97"/>
      <c r="AU61" s="9"/>
      <c r="AV61" s="9"/>
      <c r="AW61" s="9"/>
      <c r="AX61" s="9"/>
      <c r="AY61" s="5"/>
      <c r="AZ61" s="5"/>
      <c r="BB61" s="5"/>
      <c r="BC61" s="5"/>
      <c r="BD61" s="5"/>
      <c r="BE61" s="5"/>
      <c r="BF61" s="5"/>
      <c r="BG61" s="5"/>
      <c r="BH61" s="5"/>
      <c r="BI61" s="5"/>
    </row>
    <row r="62" spans="6:62" x14ac:dyDescent="0.25">
      <c r="T62" s="144"/>
      <c r="U62" s="7"/>
      <c r="AJ62" s="5"/>
      <c r="AK62" s="5"/>
      <c r="AT62" s="97"/>
      <c r="AU62" s="9"/>
      <c r="AV62" s="9"/>
      <c r="AW62" s="9"/>
      <c r="AX62" s="9"/>
    </row>
    <row r="63" spans="6:62" x14ac:dyDescent="0.25">
      <c r="T63" s="144"/>
      <c r="U63" s="7"/>
      <c r="AJ63" s="5"/>
      <c r="AK63" s="5"/>
      <c r="AT63" s="97"/>
      <c r="AU63" s="9"/>
      <c r="AV63" s="9"/>
      <c r="AW63" s="9"/>
      <c r="AX63" s="9"/>
      <c r="AY63" s="5"/>
      <c r="AZ63" s="5"/>
      <c r="BA63" s="5"/>
      <c r="BB63" s="5"/>
      <c r="BC63" s="5"/>
      <c r="BD63" s="5"/>
      <c r="BE63" s="5"/>
      <c r="BF63" s="5"/>
      <c r="BG63" s="5"/>
      <c r="BH63" s="5"/>
      <c r="BI63" s="5"/>
    </row>
    <row r="64" spans="6:62" x14ac:dyDescent="0.25">
      <c r="T64" s="144"/>
      <c r="U64" s="7"/>
      <c r="AJ64" s="5"/>
      <c r="AK64" s="5"/>
      <c r="AY64" s="5"/>
      <c r="AZ64" s="5"/>
      <c r="BA64" s="5"/>
      <c r="BB64" s="5"/>
      <c r="BC64" s="5"/>
      <c r="BD64" s="5"/>
      <c r="BE64" s="5"/>
      <c r="BF64" s="5"/>
      <c r="BG64" s="5"/>
      <c r="BH64" s="5"/>
      <c r="BI64" s="5"/>
    </row>
    <row r="65" spans="20:37" x14ac:dyDescent="0.25">
      <c r="T65" s="144"/>
      <c r="U65" s="7"/>
      <c r="AJ65" s="5"/>
      <c r="AK65" s="5"/>
    </row>
    <row r="66" spans="20:37" x14ac:dyDescent="0.25">
      <c r="T66" s="144">
        <v>4.7244000000000028</v>
      </c>
      <c r="AJ66" s="5"/>
      <c r="AK66" s="5"/>
    </row>
    <row r="67" spans="20:37" x14ac:dyDescent="0.25">
      <c r="AJ67" s="5"/>
      <c r="AK67" s="5"/>
    </row>
    <row r="68" spans="20:37" x14ac:dyDescent="0.25">
      <c r="AJ68" s="5"/>
      <c r="AK68" s="5"/>
    </row>
    <row r="69" spans="20:37" x14ac:dyDescent="0.25">
      <c r="AJ69" s="5"/>
      <c r="AK69" s="5"/>
    </row>
    <row r="70" spans="20:37" x14ac:dyDescent="0.25">
      <c r="AJ70" s="5"/>
      <c r="AK70" s="5"/>
    </row>
    <row r="71" spans="20:37" x14ac:dyDescent="0.25">
      <c r="AJ71" s="5"/>
      <c r="AK71" s="5"/>
    </row>
    <row r="72" spans="20:37" x14ac:dyDescent="0.25">
      <c r="AJ72" s="5"/>
      <c r="AK72" s="5"/>
    </row>
    <row r="73" spans="20:37" x14ac:dyDescent="0.25">
      <c r="AJ73" s="5"/>
      <c r="AK73" s="5"/>
    </row>
    <row r="74" spans="20:37" x14ac:dyDescent="0.25">
      <c r="AJ74" s="5"/>
      <c r="AK74" s="5"/>
    </row>
    <row r="75" spans="20:37" x14ac:dyDescent="0.25">
      <c r="AJ75" s="5"/>
      <c r="AK75" s="5"/>
    </row>
    <row r="76" spans="20:37" x14ac:dyDescent="0.25">
      <c r="AJ76" s="5"/>
      <c r="AK76" s="5"/>
    </row>
    <row r="77" spans="20:37" x14ac:dyDescent="0.25">
      <c r="AJ77" s="5"/>
      <c r="AK77" s="5"/>
    </row>
    <row r="78" spans="20:37" x14ac:dyDescent="0.25">
      <c r="AJ78" s="5"/>
      <c r="AK78" s="5"/>
    </row>
    <row r="79" spans="20:37" x14ac:dyDescent="0.25">
      <c r="AJ79" s="5"/>
      <c r="AK79" s="5"/>
    </row>
    <row r="80" spans="20:37" x14ac:dyDescent="0.25">
      <c r="AJ80" s="5"/>
      <c r="AK80" s="5"/>
    </row>
    <row r="81" spans="36:37" x14ac:dyDescent="0.25">
      <c r="AJ81" s="5"/>
      <c r="AK81" s="5"/>
    </row>
    <row r="82" spans="36:37" x14ac:dyDescent="0.25">
      <c r="AJ82" s="5"/>
      <c r="AK82" s="5"/>
    </row>
    <row r="83" spans="36:37" x14ac:dyDescent="0.25">
      <c r="AJ83" s="5"/>
      <c r="AK83" s="5"/>
    </row>
    <row r="84" spans="36:37" x14ac:dyDescent="0.25">
      <c r="AJ84" s="5"/>
      <c r="AK84" s="5"/>
    </row>
    <row r="85" spans="36:37" x14ac:dyDescent="0.25">
      <c r="AJ85" s="5"/>
      <c r="AK85" s="5"/>
    </row>
    <row r="86" spans="36:37" x14ac:dyDescent="0.25">
      <c r="AJ86" s="5"/>
      <c r="AK86" s="5"/>
    </row>
    <row r="87" spans="36:37" x14ac:dyDescent="0.25">
      <c r="AJ87" s="5"/>
      <c r="AK87" s="5"/>
    </row>
    <row r="88" spans="36:37" x14ac:dyDescent="0.25">
      <c r="AJ88" s="5"/>
      <c r="AK88" s="5"/>
    </row>
    <row r="89" spans="36:37" x14ac:dyDescent="0.25">
      <c r="AJ89" s="5"/>
      <c r="AK89" s="5"/>
    </row>
    <row r="90" spans="36:37" x14ac:dyDescent="0.25">
      <c r="AJ90" s="5"/>
      <c r="AK90" s="5"/>
    </row>
    <row r="91" spans="36:37" x14ac:dyDescent="0.25">
      <c r="AJ91" s="5"/>
      <c r="AK91" s="5"/>
    </row>
    <row r="92" spans="36:37" x14ac:dyDescent="0.25">
      <c r="AJ92" s="5"/>
      <c r="AK92" s="5"/>
    </row>
    <row r="93" spans="36:37" x14ac:dyDescent="0.25">
      <c r="AJ93" s="5"/>
      <c r="AK93" s="5"/>
    </row>
    <row r="94" spans="36:37" x14ac:dyDescent="0.25">
      <c r="AJ94" s="5"/>
      <c r="AK94" s="5"/>
    </row>
    <row r="95" spans="36:37" x14ac:dyDescent="0.25">
      <c r="AJ95" s="5"/>
      <c r="AK95" s="5"/>
    </row>
    <row r="96" spans="36:37" x14ac:dyDescent="0.25">
      <c r="AJ96" s="5"/>
      <c r="AK96" s="5"/>
    </row>
    <row r="97" spans="36:37" x14ac:dyDescent="0.25">
      <c r="AJ97" s="5"/>
      <c r="AK97" s="5"/>
    </row>
    <row r="98" spans="36:37" x14ac:dyDescent="0.25">
      <c r="AJ98" s="5"/>
      <c r="AK98" s="5"/>
    </row>
    <row r="99" spans="36:37" x14ac:dyDescent="0.25">
      <c r="AJ99" s="5"/>
      <c r="AK99" s="5"/>
    </row>
    <row r="100" spans="36:37" x14ac:dyDescent="0.25">
      <c r="AJ100" s="5"/>
      <c r="AK100" s="5"/>
    </row>
    <row r="101" spans="36:37" x14ac:dyDescent="0.25">
      <c r="AJ101" s="5"/>
      <c r="AK101" s="5"/>
    </row>
    <row r="102" spans="36:37" x14ac:dyDescent="0.25">
      <c r="AJ102" s="5"/>
      <c r="AK102" s="5"/>
    </row>
    <row r="103" spans="36:37" x14ac:dyDescent="0.25">
      <c r="AJ103" s="5"/>
      <c r="AK103" s="5"/>
    </row>
    <row r="104" spans="36:37" x14ac:dyDescent="0.25">
      <c r="AJ104" s="5"/>
      <c r="AK104" s="5"/>
    </row>
    <row r="105" spans="36:37" x14ac:dyDescent="0.25">
      <c r="AJ105" s="5"/>
      <c r="AK105" s="5"/>
    </row>
    <row r="106" spans="36:37" x14ac:dyDescent="0.25">
      <c r="AJ106" s="5"/>
      <c r="AK106" s="5"/>
    </row>
    <row r="107" spans="36:37" x14ac:dyDescent="0.25">
      <c r="AJ107" s="5"/>
      <c r="AK107" s="5"/>
    </row>
    <row r="108" spans="36:37" x14ac:dyDescent="0.25">
      <c r="AJ108" s="5"/>
      <c r="AK108" s="5"/>
    </row>
    <row r="109" spans="36:37" x14ac:dyDescent="0.25">
      <c r="AJ109" s="5"/>
      <c r="AK109" s="5"/>
    </row>
    <row r="110" spans="36:37" x14ac:dyDescent="0.25">
      <c r="AJ110" s="5"/>
      <c r="AK110" s="5"/>
    </row>
    <row r="111" spans="36:37" x14ac:dyDescent="0.25">
      <c r="AJ111" s="5"/>
      <c r="AK111" s="5"/>
    </row>
    <row r="112" spans="36:37" x14ac:dyDescent="0.25">
      <c r="AJ112" s="5"/>
      <c r="AK112" s="5"/>
    </row>
    <row r="113" spans="36:37" x14ac:dyDescent="0.25">
      <c r="AJ113" s="5"/>
      <c r="AK113" s="5"/>
    </row>
    <row r="114" spans="36:37" x14ac:dyDescent="0.25">
      <c r="AJ114" s="5"/>
      <c r="AK114" s="5"/>
    </row>
    <row r="115" spans="36:37" x14ac:dyDescent="0.25">
      <c r="AJ115" s="5"/>
      <c r="AK115" s="5"/>
    </row>
    <row r="116" spans="36:37" x14ac:dyDescent="0.25">
      <c r="AJ116" s="5"/>
      <c r="AK116" s="5"/>
    </row>
    <row r="117" spans="36:37" x14ac:dyDescent="0.25">
      <c r="AJ117" s="5"/>
      <c r="AK117" s="5"/>
    </row>
    <row r="118" spans="36:37" x14ac:dyDescent="0.25">
      <c r="AJ118" s="5"/>
      <c r="AK118" s="5"/>
    </row>
    <row r="119" spans="36:37" x14ac:dyDescent="0.25">
      <c r="AJ119" s="5"/>
      <c r="AK119" s="5"/>
    </row>
    <row r="120" spans="36:37" x14ac:dyDescent="0.25">
      <c r="AJ120" s="5"/>
      <c r="AK120" s="5"/>
    </row>
    <row r="121" spans="36:37" x14ac:dyDescent="0.25">
      <c r="AJ121" s="5"/>
      <c r="AK121" s="5"/>
    </row>
    <row r="122" spans="36:37" x14ac:dyDescent="0.25">
      <c r="AJ122" s="5"/>
      <c r="AK122" s="5"/>
    </row>
    <row r="123" spans="36:37" x14ac:dyDescent="0.25">
      <c r="AJ123" s="5"/>
      <c r="AK123" s="5"/>
    </row>
    <row r="124" spans="36:37" x14ac:dyDescent="0.25">
      <c r="AJ124" s="5"/>
      <c r="AK124" s="5"/>
    </row>
    <row r="125" spans="36:37" x14ac:dyDescent="0.25">
      <c r="AJ125" s="5"/>
      <c r="AK125" s="5"/>
    </row>
    <row r="126" spans="36:37" x14ac:dyDescent="0.25">
      <c r="AJ126" s="5"/>
      <c r="AK126" s="5"/>
    </row>
    <row r="127" spans="36:37" x14ac:dyDescent="0.25">
      <c r="AJ127" s="5"/>
      <c r="AK127" s="5"/>
    </row>
    <row r="128" spans="36:37" x14ac:dyDescent="0.25">
      <c r="AJ128" s="5"/>
      <c r="AK128" s="5"/>
    </row>
    <row r="129" spans="36:37" x14ac:dyDescent="0.25">
      <c r="AJ129" s="5"/>
      <c r="AK129" s="5"/>
    </row>
    <row r="130" spans="36:37" x14ac:dyDescent="0.25">
      <c r="AJ130" s="5"/>
      <c r="AK130" s="5"/>
    </row>
    <row r="131" spans="36:37" x14ac:dyDescent="0.25">
      <c r="AJ131" s="5"/>
      <c r="AK131" s="5"/>
    </row>
    <row r="132" spans="36:37" x14ac:dyDescent="0.25">
      <c r="AJ132" s="5"/>
      <c r="AK132" s="5"/>
    </row>
    <row r="133" spans="36:37" x14ac:dyDescent="0.25">
      <c r="AJ133" s="5"/>
      <c r="AK133" s="5"/>
    </row>
    <row r="134" spans="36:37" x14ac:dyDescent="0.25">
      <c r="AJ134" s="5"/>
      <c r="AK134" s="5"/>
    </row>
    <row r="135" spans="36:37" x14ac:dyDescent="0.25">
      <c r="AJ135" s="5"/>
      <c r="AK135" s="5"/>
    </row>
    <row r="136" spans="36:37" x14ac:dyDescent="0.25">
      <c r="AJ136" s="5"/>
      <c r="AK136" s="5"/>
    </row>
    <row r="137" spans="36:37" x14ac:dyDescent="0.25">
      <c r="AJ137" s="5"/>
      <c r="AK137" s="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workbookViewId="0">
      <selection activeCell="C27" sqref="C27"/>
    </sheetView>
  </sheetViews>
  <sheetFormatPr defaultRowHeight="15" x14ac:dyDescent="0.25"/>
  <cols>
    <col min="4" max="4" width="13.5703125" customWidth="1"/>
    <col min="5" max="5" width="13.140625" customWidth="1"/>
    <col min="6" max="6" width="14.140625" customWidth="1"/>
  </cols>
  <sheetData>
    <row r="2" spans="2:12" x14ac:dyDescent="0.25">
      <c r="C2" t="s">
        <v>610</v>
      </c>
    </row>
    <row r="3" spans="2:12" x14ac:dyDescent="0.25">
      <c r="C3" s="5" t="s">
        <v>603</v>
      </c>
      <c r="D3" s="5" t="s">
        <v>604</v>
      </c>
      <c r="E3" s="5" t="s">
        <v>604</v>
      </c>
      <c r="F3" s="5" t="s">
        <v>604</v>
      </c>
      <c r="G3" s="5" t="s">
        <v>604</v>
      </c>
      <c r="H3" s="5" t="s">
        <v>605</v>
      </c>
      <c r="I3" t="s">
        <v>611</v>
      </c>
      <c r="J3">
        <v>18.899999999999999</v>
      </c>
    </row>
    <row r="4" spans="2:12" x14ac:dyDescent="0.25">
      <c r="C4" s="5" t="s">
        <v>606</v>
      </c>
      <c r="D4" s="5" t="s">
        <v>606</v>
      </c>
      <c r="E4" s="5" t="s">
        <v>607</v>
      </c>
      <c r="F4" s="5" t="s">
        <v>339</v>
      </c>
      <c r="G4" s="5" t="s">
        <v>608</v>
      </c>
      <c r="H4" s="5" t="s">
        <v>609</v>
      </c>
      <c r="I4" t="s">
        <v>432</v>
      </c>
    </row>
    <row r="5" spans="2:12" x14ac:dyDescent="0.25">
      <c r="B5">
        <v>1</v>
      </c>
      <c r="C5" s="110">
        <v>0.5</v>
      </c>
      <c r="D5" s="111">
        <v>0.1</v>
      </c>
      <c r="E5" s="111">
        <v>9.9974399999999991E-2</v>
      </c>
      <c r="F5" s="111">
        <v>2.4380000000000002</v>
      </c>
      <c r="G5" s="111">
        <v>2.1702481817353837E-2</v>
      </c>
      <c r="H5" s="111">
        <v>4.051401600000001</v>
      </c>
      <c r="I5">
        <f>+H5/0.3048</f>
        <v>13.292000000000003</v>
      </c>
      <c r="J5" s="113">
        <f>+$J$3-I5</f>
        <v>5.6079999999999952</v>
      </c>
      <c r="L5">
        <v>0.73899999999999999</v>
      </c>
    </row>
    <row r="6" spans="2:12" x14ac:dyDescent="0.25">
      <c r="B6">
        <f>+B5+1</f>
        <v>2</v>
      </c>
      <c r="C6" s="110">
        <v>0.6</v>
      </c>
      <c r="D6" s="111">
        <v>0.12</v>
      </c>
      <c r="E6" s="111">
        <v>0.1200912</v>
      </c>
      <c r="F6" s="111">
        <v>1.7709999999999999</v>
      </c>
      <c r="G6" s="111">
        <v>3.1424087950392122E-2</v>
      </c>
      <c r="H6" s="111">
        <v>4.0465248000000003</v>
      </c>
      <c r="I6" s="5">
        <f t="shared" ref="I6:I24" si="0">+H6/0.3048</f>
        <v>13.276</v>
      </c>
      <c r="J6" s="113">
        <f t="shared" ref="J6:J24" si="1">+$J$3-I6</f>
        <v>5.6239999999999988</v>
      </c>
      <c r="L6">
        <v>2.0009999999999999</v>
      </c>
    </row>
    <row r="7" spans="2:12" x14ac:dyDescent="0.25">
      <c r="B7" s="5">
        <f t="shared" ref="B7:B24" si="2">+B6+1</f>
        <v>3</v>
      </c>
      <c r="C7" s="110">
        <v>0.7</v>
      </c>
      <c r="D7" s="111">
        <v>0.13999999999999999</v>
      </c>
      <c r="E7" s="111">
        <v>0.140208</v>
      </c>
      <c r="F7" s="111">
        <v>1.0920000000000001</v>
      </c>
      <c r="G7" s="111">
        <v>4.307555325192252E-2</v>
      </c>
      <c r="H7" s="111">
        <v>4.0428672000000008</v>
      </c>
      <c r="I7" s="5">
        <f t="shared" si="0"/>
        <v>13.264000000000001</v>
      </c>
      <c r="J7" s="113">
        <f t="shared" si="1"/>
        <v>5.6359999999999975</v>
      </c>
      <c r="L7">
        <v>3.1</v>
      </c>
    </row>
    <row r="8" spans="2:12" x14ac:dyDescent="0.25">
      <c r="B8" s="5">
        <f t="shared" si="2"/>
        <v>4</v>
      </c>
      <c r="C8" s="110">
        <v>0.79999999999999993</v>
      </c>
      <c r="D8" s="111">
        <v>0.15999999999999998</v>
      </c>
      <c r="E8" s="111">
        <v>0.1597152</v>
      </c>
      <c r="F8" s="111">
        <v>0.44900000000000001</v>
      </c>
      <c r="G8" s="111">
        <v>5.6540725759127372E-2</v>
      </c>
      <c r="H8" s="111">
        <v>4.0392096000000013</v>
      </c>
      <c r="I8" s="5">
        <f t="shared" si="0"/>
        <v>13.252000000000004</v>
      </c>
      <c r="J8" s="113">
        <f t="shared" si="1"/>
        <v>5.6479999999999944</v>
      </c>
      <c r="L8">
        <v>3.0030000000000001</v>
      </c>
    </row>
    <row r="9" spans="2:12" x14ac:dyDescent="0.25">
      <c r="B9" s="5">
        <f t="shared" si="2"/>
        <v>5</v>
      </c>
      <c r="C9" s="110">
        <v>0.89999999999999991</v>
      </c>
      <c r="D9" s="111">
        <v>0.18</v>
      </c>
      <c r="E9" s="111">
        <v>0.17983200000000002</v>
      </c>
      <c r="F9" s="111">
        <v>-0.14499999999999999</v>
      </c>
      <c r="G9" s="111">
        <v>7.1798652568910132E-2</v>
      </c>
      <c r="H9" s="111">
        <v>4.0355520000000009</v>
      </c>
      <c r="I9" s="5">
        <f t="shared" si="0"/>
        <v>13.240000000000002</v>
      </c>
      <c r="J9" s="113">
        <f t="shared" si="1"/>
        <v>5.6599999999999966</v>
      </c>
      <c r="L9">
        <v>2.4380000000000002</v>
      </c>
    </row>
    <row r="10" spans="2:12" x14ac:dyDescent="0.25">
      <c r="B10" s="5">
        <f t="shared" si="2"/>
        <v>6</v>
      </c>
      <c r="C10" s="110">
        <v>0.99999999999999989</v>
      </c>
      <c r="D10" s="111">
        <v>0.19999999999999998</v>
      </c>
      <c r="E10" s="111">
        <v>0.19994879999999998</v>
      </c>
      <c r="F10" s="111">
        <v>-0.68700000000000006</v>
      </c>
      <c r="G10" s="111">
        <v>8.8992331551180914E-2</v>
      </c>
      <c r="H10" s="111">
        <v>4.0318944000000005</v>
      </c>
      <c r="I10" s="5">
        <f t="shared" si="0"/>
        <v>13.228000000000002</v>
      </c>
      <c r="J10" s="113">
        <f t="shared" si="1"/>
        <v>5.671999999999997</v>
      </c>
      <c r="L10">
        <v>1.7709999999999999</v>
      </c>
    </row>
    <row r="11" spans="2:12" x14ac:dyDescent="0.25">
      <c r="B11" s="5">
        <f t="shared" si="2"/>
        <v>7</v>
      </c>
      <c r="C11" s="110">
        <v>1.0999999999999999</v>
      </c>
      <c r="D11" s="111">
        <v>0.21999999999999997</v>
      </c>
      <c r="E11" s="111">
        <v>0.2200656</v>
      </c>
      <c r="F11" s="111">
        <v>-1.17</v>
      </c>
      <c r="G11" s="111">
        <v>0.10772761468505471</v>
      </c>
      <c r="H11" s="111">
        <v>4.0282368000000002</v>
      </c>
      <c r="I11" s="5">
        <f t="shared" si="0"/>
        <v>13.215999999999999</v>
      </c>
      <c r="J11" s="113">
        <f t="shared" si="1"/>
        <v>5.6839999999999993</v>
      </c>
      <c r="L11">
        <v>1.0920000000000001</v>
      </c>
    </row>
    <row r="12" spans="2:12" x14ac:dyDescent="0.25">
      <c r="B12" s="5">
        <f t="shared" si="2"/>
        <v>8</v>
      </c>
      <c r="C12" s="110">
        <v>1.2</v>
      </c>
      <c r="D12" s="111">
        <v>0.24</v>
      </c>
      <c r="E12" s="111">
        <v>0.24018239999999999</v>
      </c>
      <c r="F12" s="111">
        <v>-1.6</v>
      </c>
      <c r="G12" s="111">
        <v>0.12837613131431141</v>
      </c>
      <c r="H12" s="111">
        <v>4.0257984000000002</v>
      </c>
      <c r="I12" s="5">
        <f t="shared" si="0"/>
        <v>13.208</v>
      </c>
      <c r="J12" s="113">
        <f t="shared" si="1"/>
        <v>5.6919999999999984</v>
      </c>
      <c r="L12">
        <v>0.44900000000000001</v>
      </c>
    </row>
    <row r="13" spans="2:12" x14ac:dyDescent="0.25">
      <c r="B13" s="5">
        <f t="shared" si="2"/>
        <v>9</v>
      </c>
      <c r="C13" s="110">
        <v>1.3</v>
      </c>
      <c r="D13" s="111">
        <v>0.26</v>
      </c>
      <c r="E13" s="111">
        <v>0.25968960000000002</v>
      </c>
      <c r="F13" s="111">
        <v>-1.984</v>
      </c>
      <c r="G13" s="111">
        <v>0.15082625598644911</v>
      </c>
      <c r="H13" s="111">
        <v>4.0233600000000003</v>
      </c>
      <c r="I13" s="5">
        <f t="shared" si="0"/>
        <v>13.200000000000001</v>
      </c>
      <c r="J13" s="113">
        <f t="shared" si="1"/>
        <v>5.6999999999999975</v>
      </c>
      <c r="L13">
        <v>-0.14499999999999999</v>
      </c>
    </row>
    <row r="14" spans="2:12" x14ac:dyDescent="0.25">
      <c r="B14" s="5">
        <f t="shared" si="2"/>
        <v>10</v>
      </c>
      <c r="C14" s="110">
        <v>1.4000000000000001</v>
      </c>
      <c r="D14" s="111">
        <v>0.28000000000000003</v>
      </c>
      <c r="E14" s="111">
        <v>0.27980640000000001</v>
      </c>
      <c r="F14" s="111">
        <v>-2.254</v>
      </c>
      <c r="G14" s="111">
        <v>0.17041107116013721</v>
      </c>
      <c r="H14" s="111">
        <v>4.0184832000000013</v>
      </c>
      <c r="I14" s="5">
        <f t="shared" si="0"/>
        <v>13.184000000000003</v>
      </c>
      <c r="J14" s="113">
        <f t="shared" si="1"/>
        <v>5.7159999999999958</v>
      </c>
      <c r="L14">
        <v>-0.68700000000000006</v>
      </c>
    </row>
    <row r="15" spans="2:12" x14ac:dyDescent="0.25">
      <c r="B15" s="5">
        <f t="shared" si="2"/>
        <v>11</v>
      </c>
      <c r="C15" s="110">
        <v>1.5000000000000002</v>
      </c>
      <c r="D15" s="111">
        <v>0.30000000000000004</v>
      </c>
      <c r="E15" s="111">
        <v>0.2999232</v>
      </c>
      <c r="F15" s="111">
        <v>-2.5089999999999999</v>
      </c>
      <c r="G15" s="111">
        <v>0.20082540568671062</v>
      </c>
      <c r="H15" s="111">
        <v>3.966057600000001</v>
      </c>
      <c r="I15" s="5">
        <f t="shared" si="0"/>
        <v>13.012000000000002</v>
      </c>
      <c r="J15" s="113">
        <f t="shared" si="1"/>
        <v>5.8879999999999963</v>
      </c>
      <c r="L15">
        <v>-1.17</v>
      </c>
    </row>
    <row r="16" spans="2:12" x14ac:dyDescent="0.25">
      <c r="B16" s="5">
        <f t="shared" si="2"/>
        <v>12</v>
      </c>
      <c r="C16" s="110">
        <v>1.6000000000000003</v>
      </c>
      <c r="D16" s="111">
        <v>0.32000000000000006</v>
      </c>
      <c r="E16" s="111">
        <v>0.32003999999999999</v>
      </c>
      <c r="F16" s="111">
        <v>-2.3119999999999998</v>
      </c>
      <c r="G16" s="111">
        <v>0.22790336048720114</v>
      </c>
      <c r="H16" s="111">
        <v>3.7587936000000006</v>
      </c>
      <c r="I16" s="5">
        <f t="shared" si="0"/>
        <v>12.332000000000001</v>
      </c>
      <c r="J16" s="113">
        <f t="shared" si="1"/>
        <v>6.5679999999999978</v>
      </c>
      <c r="L16">
        <v>-1.6</v>
      </c>
    </row>
    <row r="17" spans="2:12" x14ac:dyDescent="0.25">
      <c r="B17" s="5">
        <f t="shared" si="2"/>
        <v>13</v>
      </c>
      <c r="C17" s="110">
        <v>1.7000000000000004</v>
      </c>
      <c r="D17" s="111">
        <v>0.34000000000000008</v>
      </c>
      <c r="E17" s="111">
        <v>0.34015680000000004</v>
      </c>
      <c r="F17" s="111">
        <v>-1.2529999999999999</v>
      </c>
      <c r="G17" s="111">
        <v>0.25560190269883443</v>
      </c>
      <c r="H17" s="111">
        <v>3.1943040000000007</v>
      </c>
      <c r="I17" s="5">
        <f t="shared" si="0"/>
        <v>10.480000000000002</v>
      </c>
      <c r="J17" s="113">
        <f t="shared" si="1"/>
        <v>8.4199999999999964</v>
      </c>
      <c r="L17">
        <v>-1.984</v>
      </c>
    </row>
    <row r="18" spans="2:12" x14ac:dyDescent="0.25">
      <c r="B18" s="5">
        <f t="shared" si="2"/>
        <v>14</v>
      </c>
      <c r="C18" s="110">
        <v>1.8000000000000005</v>
      </c>
      <c r="D18" s="111">
        <v>0.3600000000000001</v>
      </c>
      <c r="E18" s="111">
        <v>0.36027360000000003</v>
      </c>
      <c r="F18" s="111">
        <v>2.8000000000000001E-2</v>
      </c>
      <c r="G18" s="111">
        <v>0.28476711965860602</v>
      </c>
      <c r="H18" s="111">
        <v>2.5627584000000008</v>
      </c>
      <c r="I18" s="5">
        <f t="shared" si="0"/>
        <v>8.4080000000000013</v>
      </c>
      <c r="J18" s="113">
        <f t="shared" si="1"/>
        <v>10.491999999999997</v>
      </c>
      <c r="L18">
        <v>-2.254</v>
      </c>
    </row>
    <row r="19" spans="2:12" x14ac:dyDescent="0.25">
      <c r="B19" s="5">
        <f t="shared" si="2"/>
        <v>15</v>
      </c>
      <c r="C19" s="110">
        <v>1.9000000000000006</v>
      </c>
      <c r="D19" s="111">
        <v>0.38000000000000012</v>
      </c>
      <c r="E19" s="111">
        <v>0.37978080000000003</v>
      </c>
      <c r="F19" s="111">
        <v>1.2609999999999999</v>
      </c>
      <c r="G19" s="111">
        <v>0.3152889516880224</v>
      </c>
      <c r="H19" s="111">
        <v>1.9787616000000003</v>
      </c>
      <c r="I19" s="5">
        <f t="shared" si="0"/>
        <v>6.4920000000000009</v>
      </c>
      <c r="J19" s="113">
        <f t="shared" si="1"/>
        <v>12.407999999999998</v>
      </c>
      <c r="L19">
        <v>-2.5089999999999999</v>
      </c>
    </row>
    <row r="20" spans="2:12" x14ac:dyDescent="0.25">
      <c r="B20" s="5">
        <f t="shared" si="2"/>
        <v>16</v>
      </c>
      <c r="C20" s="110">
        <v>2.0000000000000004</v>
      </c>
      <c r="D20" s="111">
        <v>0.40000000000000008</v>
      </c>
      <c r="E20" s="111">
        <v>0.39989759999999996</v>
      </c>
      <c r="F20" s="111">
        <v>2.4329999999999998</v>
      </c>
      <c r="G20" s="111">
        <v>0.34738040098948614</v>
      </c>
      <c r="H20" s="111">
        <v>1.4435328000000005</v>
      </c>
      <c r="I20" s="5">
        <f t="shared" si="0"/>
        <v>4.7360000000000015</v>
      </c>
      <c r="J20" s="113">
        <f t="shared" si="1"/>
        <v>14.163999999999998</v>
      </c>
      <c r="L20">
        <v>-2.3119999999999998</v>
      </c>
    </row>
    <row r="21" spans="2:12" x14ac:dyDescent="0.25">
      <c r="B21" s="5">
        <f t="shared" si="2"/>
        <v>17</v>
      </c>
      <c r="C21" s="110">
        <v>2.1000000000000005</v>
      </c>
      <c r="D21" s="111">
        <v>0.4200000000000001</v>
      </c>
      <c r="E21" s="111">
        <v>0.41940480000000002</v>
      </c>
      <c r="F21" s="111">
        <v>3.552</v>
      </c>
      <c r="G21" s="111">
        <v>0.38160571557844969</v>
      </c>
      <c r="H21" s="111">
        <v>0.9509760000000006</v>
      </c>
      <c r="I21" s="5">
        <f t="shared" si="0"/>
        <v>3.1200000000000019</v>
      </c>
      <c r="J21" s="113">
        <f t="shared" si="1"/>
        <v>15.779999999999998</v>
      </c>
      <c r="L21">
        <v>-1.2529999999999999</v>
      </c>
    </row>
    <row r="22" spans="2:12" x14ac:dyDescent="0.25">
      <c r="B22" s="5">
        <f t="shared" si="2"/>
        <v>18</v>
      </c>
      <c r="C22" s="110">
        <v>2.2000000000000006</v>
      </c>
      <c r="D22" s="111">
        <v>0.44000000000000011</v>
      </c>
      <c r="E22" s="111">
        <v>0.43830240000000009</v>
      </c>
      <c r="F22" s="111">
        <v>4.6079999999999997</v>
      </c>
      <c r="G22" s="111">
        <v>0.41723282493435998</v>
      </c>
      <c r="H22" s="111">
        <v>0.50109120000000074</v>
      </c>
      <c r="I22" s="5">
        <f t="shared" si="0"/>
        <v>1.6440000000000023</v>
      </c>
      <c r="J22" s="113">
        <f t="shared" si="1"/>
        <v>17.255999999999997</v>
      </c>
      <c r="L22">
        <v>2.8000000000000001E-2</v>
      </c>
    </row>
    <row r="23" spans="2:12" x14ac:dyDescent="0.25">
      <c r="B23" s="5">
        <f t="shared" si="2"/>
        <v>19</v>
      </c>
      <c r="C23" s="110">
        <v>2.3000000000000007</v>
      </c>
      <c r="D23" s="111">
        <v>0.46000000000000013</v>
      </c>
      <c r="E23" s="111">
        <v>0.45780960000000004</v>
      </c>
      <c r="F23" s="111">
        <v>5.61</v>
      </c>
      <c r="G23" s="111">
        <v>0.45450078004539846</v>
      </c>
      <c r="H23" s="111">
        <v>8.6563200000000506E-2</v>
      </c>
      <c r="I23" s="5">
        <f t="shared" si="0"/>
        <v>0.28400000000000164</v>
      </c>
      <c r="J23" s="113">
        <f t="shared" si="1"/>
        <v>18.615999999999996</v>
      </c>
      <c r="L23">
        <v>1.2609999999999999</v>
      </c>
    </row>
    <row r="24" spans="2:12" x14ac:dyDescent="0.25">
      <c r="B24" s="5">
        <f t="shared" si="2"/>
        <v>20</v>
      </c>
      <c r="C24" s="110">
        <v>2.4000000000000008</v>
      </c>
      <c r="D24" s="111">
        <v>0.48000000000000015</v>
      </c>
      <c r="E24" s="111">
        <v>0.47670720000000005</v>
      </c>
      <c r="F24" s="111">
        <v>6.5650000000000004</v>
      </c>
      <c r="G24" s="111">
        <v>0.4934432308184401</v>
      </c>
      <c r="H24" s="111">
        <v>-0.29870399999999903</v>
      </c>
      <c r="I24" s="5">
        <f t="shared" si="0"/>
        <v>-0.97999999999999676</v>
      </c>
      <c r="J24" s="113">
        <f t="shared" si="1"/>
        <v>19.879999999999995</v>
      </c>
      <c r="L24">
        <v>2.4329999999999998</v>
      </c>
    </row>
    <row r="25" spans="2:12" x14ac:dyDescent="0.25">
      <c r="J25" s="112"/>
      <c r="L25">
        <v>3.552</v>
      </c>
    </row>
    <row r="26" spans="2:12" x14ac:dyDescent="0.25">
      <c r="J26" s="112"/>
      <c r="L26">
        <v>4.6079999999999997</v>
      </c>
    </row>
    <row r="27" spans="2:12" x14ac:dyDescent="0.25">
      <c r="L27">
        <v>5.61</v>
      </c>
    </row>
    <row r="28" spans="2:12" x14ac:dyDescent="0.25">
      <c r="L28">
        <v>6.5650000000000004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63"/>
  <sheetViews>
    <sheetView topLeftCell="AL1" zoomScale="70" zoomScaleNormal="70" workbookViewId="0">
      <selection activeCell="BN26" sqref="BN26"/>
    </sheetView>
  </sheetViews>
  <sheetFormatPr defaultRowHeight="15" x14ac:dyDescent="0.25"/>
  <cols>
    <col min="1" max="1" width="9.140625" style="5"/>
    <col min="2" max="2" width="14.5703125" style="5" bestFit="1" customWidth="1"/>
    <col min="3" max="3" width="15.28515625" style="5" bestFit="1" customWidth="1"/>
    <col min="4" max="5" width="14.28515625" style="5" bestFit="1" customWidth="1"/>
    <col min="6" max="6" width="10.5703125" style="5" bestFit="1" customWidth="1"/>
    <col min="7" max="7" width="9.140625" style="6"/>
    <col min="8" max="9" width="11.7109375" style="5" customWidth="1"/>
    <col min="10" max="10" width="18.7109375" style="5" bestFit="1" customWidth="1"/>
    <col min="11" max="11" width="10.5703125" style="5" bestFit="1" customWidth="1"/>
    <col min="12" max="12" width="11" style="5" bestFit="1" customWidth="1"/>
    <col min="13" max="13" width="9.140625" style="5"/>
    <col min="14" max="14" width="15" style="5" bestFit="1" customWidth="1"/>
    <col min="15" max="15" width="21.140625" style="5" bestFit="1" customWidth="1"/>
    <col min="16" max="18" width="23.42578125" style="5" bestFit="1" customWidth="1"/>
    <col min="19" max="19" width="24.28515625" style="5" customWidth="1"/>
    <col min="20" max="20" width="18.140625" style="5" bestFit="1" customWidth="1"/>
    <col min="21" max="22" width="17.85546875" style="5" bestFit="1" customWidth="1"/>
    <col min="23" max="23" width="13" style="5" customWidth="1"/>
    <col min="24" max="24" width="16.42578125" style="5" customWidth="1"/>
    <col min="25" max="28" width="9.140625" style="5"/>
    <col min="29" max="29" width="11" style="5" bestFit="1" customWidth="1"/>
    <col min="30" max="30" width="9.7109375" style="5" bestFit="1" customWidth="1"/>
    <col min="31" max="31" width="9.5703125" style="5" bestFit="1" customWidth="1"/>
    <col min="32" max="32" width="9.85546875" style="5" bestFit="1" customWidth="1"/>
    <col min="33" max="33" width="10.5703125" style="5" bestFit="1" customWidth="1"/>
    <col min="34" max="34" width="9.140625" style="5"/>
    <col min="35" max="35" width="14.7109375" style="5" bestFit="1" customWidth="1"/>
    <col min="36" max="36" width="11" style="5" bestFit="1" customWidth="1"/>
    <col min="37" max="37" width="15.140625" style="5" customWidth="1"/>
    <col min="38" max="38" width="18.85546875" style="5" bestFit="1" customWidth="1"/>
    <col min="39" max="39" width="6.28515625" style="5" bestFit="1" customWidth="1"/>
    <col min="40" max="40" width="9.140625" style="5"/>
    <col min="41" max="41" width="9.85546875" style="5" customWidth="1"/>
    <col min="42" max="42" width="11" style="5" bestFit="1" customWidth="1"/>
    <col min="43" max="43" width="14.42578125" style="5" customWidth="1"/>
    <col min="44" max="47" width="9.140625" style="5"/>
    <col min="48" max="48" width="25" style="5" bestFit="1" customWidth="1"/>
    <col min="49" max="49" width="25" style="142" customWidth="1"/>
    <col min="50" max="50" width="9.140625" style="136"/>
    <col min="51" max="51" width="14.5703125" style="136" bestFit="1" customWidth="1"/>
    <col min="52" max="54" width="9.140625" style="136"/>
    <col min="55" max="55" width="9.140625" style="5"/>
    <col min="56" max="56" width="25" style="5" bestFit="1" customWidth="1"/>
    <col min="57" max="57" width="9.140625" style="142"/>
    <col min="58" max="16384" width="9.140625" style="5"/>
  </cols>
  <sheetData>
    <row r="1" spans="2:57" x14ac:dyDescent="0.25">
      <c r="B1" s="5" t="s">
        <v>347</v>
      </c>
      <c r="J1" s="5" t="s">
        <v>552</v>
      </c>
      <c r="R1" s="5" t="s">
        <v>553</v>
      </c>
      <c r="W1" s="5" t="s">
        <v>554</v>
      </c>
      <c r="AK1" s="5" t="s">
        <v>800</v>
      </c>
      <c r="AQ1" s="5" t="s">
        <v>368</v>
      </c>
      <c r="AY1" s="136" t="s">
        <v>826</v>
      </c>
    </row>
    <row r="2" spans="2:57" s="4" customFormat="1" x14ac:dyDescent="0.25">
      <c r="B2" s="4" t="s">
        <v>345</v>
      </c>
      <c r="C2" s="4" t="s">
        <v>337</v>
      </c>
      <c r="D2" s="4" t="s">
        <v>338</v>
      </c>
      <c r="E2" s="4" t="s">
        <v>339</v>
      </c>
      <c r="F2" s="4" t="s">
        <v>346</v>
      </c>
      <c r="G2" s="97" t="s">
        <v>366</v>
      </c>
      <c r="H2" s="4" t="s">
        <v>348</v>
      </c>
      <c r="J2" s="4" t="s">
        <v>337</v>
      </c>
      <c r="K2" s="4" t="s">
        <v>345</v>
      </c>
      <c r="L2" s="4" t="s">
        <v>361</v>
      </c>
      <c r="M2" s="4" t="s">
        <v>338</v>
      </c>
      <c r="N2" s="4" t="s">
        <v>465</v>
      </c>
      <c r="O2" s="4" t="s">
        <v>339</v>
      </c>
      <c r="P2" s="4" t="s">
        <v>348</v>
      </c>
      <c r="R2" s="4" t="s">
        <v>363</v>
      </c>
      <c r="S2" s="4" t="s">
        <v>362</v>
      </c>
      <c r="T2" s="4" t="s">
        <v>361</v>
      </c>
      <c r="U2" s="4" t="s">
        <v>338</v>
      </c>
      <c r="V2" s="4" t="s">
        <v>465</v>
      </c>
      <c r="W2" s="4" t="s">
        <v>339</v>
      </c>
      <c r="X2" s="4" t="s">
        <v>365</v>
      </c>
      <c r="Y2" s="4" t="s">
        <v>348</v>
      </c>
      <c r="AK2" s="4" t="s">
        <v>338</v>
      </c>
      <c r="AL2" s="4" t="s">
        <v>367</v>
      </c>
      <c r="AQ2" s="4" t="s">
        <v>338</v>
      </c>
      <c r="AR2" s="4" t="s">
        <v>367</v>
      </c>
      <c r="AW2" s="140"/>
      <c r="AX2" s="140"/>
      <c r="AY2" s="140" t="s">
        <v>340</v>
      </c>
      <c r="AZ2" s="140" t="s">
        <v>367</v>
      </c>
      <c r="BA2" s="139"/>
      <c r="BB2" s="139"/>
      <c r="BC2" s="140"/>
      <c r="BE2" s="140"/>
    </row>
    <row r="3" spans="2:57" x14ac:dyDescent="0.25">
      <c r="B3" s="99">
        <f>'Dynamic Test Matrix'!E28</f>
        <v>3.8876879999999996E-2</v>
      </c>
      <c r="C3" s="99">
        <v>0.02</v>
      </c>
      <c r="D3" s="99">
        <v>5.3</v>
      </c>
      <c r="E3" s="126">
        <v>0.7</v>
      </c>
      <c r="F3" s="99">
        <v>0.1</v>
      </c>
      <c r="G3" s="99">
        <f>CONVERT(F3,"lbf","N")</f>
        <v>0.44482216152605003</v>
      </c>
      <c r="H3" s="99">
        <f t="shared" ref="H3:H24" si="0">(G3)/((0.5*1000*((C3)^2))*(PI()*0.91^2))</f>
        <v>0.85491662605593954</v>
      </c>
      <c r="J3" s="98">
        <v>0</v>
      </c>
      <c r="K3" s="99">
        <v>0</v>
      </c>
      <c r="L3" s="99">
        <v>2</v>
      </c>
      <c r="M3" s="99">
        <f t="shared" ref="M3:M9" si="1">CONVERT(L3,"m","ft")</f>
        <v>6.5616797900262469</v>
      </c>
      <c r="N3" s="99">
        <f>M3+($D$3-$M$3)</f>
        <v>5.3</v>
      </c>
      <c r="O3" s="98">
        <v>0</v>
      </c>
      <c r="P3" s="98">
        <v>0.86</v>
      </c>
      <c r="R3" s="115">
        <v>0.1</v>
      </c>
      <c r="S3" s="99">
        <f>R3/5*1.943844</f>
        <v>3.8876879999999996E-2</v>
      </c>
      <c r="T3" s="124">
        <v>2</v>
      </c>
      <c r="U3" s="99">
        <f>CONVERT(T3,"m","ft")</f>
        <v>6.5616797900262469</v>
      </c>
      <c r="V3" s="99">
        <f>U3+($D$3-$U$3)</f>
        <v>5.3</v>
      </c>
      <c r="W3" s="115">
        <v>-0.85599999999999998</v>
      </c>
      <c r="X3" s="99">
        <v>0.10440865775339446</v>
      </c>
      <c r="Y3" s="125">
        <f t="shared" ref="Y3:Y26" si="2">(X3)/((0.5*1000*((R3/5)^2))*(PI()*0.91^2))</f>
        <v>0.20066603046785011</v>
      </c>
      <c r="AK3" s="4" t="s">
        <v>345</v>
      </c>
      <c r="AL3" s="97">
        <v>0</v>
      </c>
      <c r="AM3" s="97">
        <v>10</v>
      </c>
      <c r="AN3" s="97">
        <v>20</v>
      </c>
      <c r="AO3" s="97">
        <v>27.6</v>
      </c>
      <c r="AQ3" s="4" t="s">
        <v>345</v>
      </c>
      <c r="AR3" s="97">
        <v>0</v>
      </c>
      <c r="AS3" s="97">
        <v>10</v>
      </c>
      <c r="AT3" s="97">
        <v>20</v>
      </c>
      <c r="AU3" s="97">
        <v>27.6</v>
      </c>
      <c r="AV3" s="97"/>
      <c r="AW3" s="97"/>
      <c r="AX3" s="97"/>
      <c r="AY3" s="140" t="s">
        <v>345</v>
      </c>
      <c r="AZ3" s="97">
        <v>0</v>
      </c>
      <c r="BA3" s="97">
        <v>10</v>
      </c>
      <c r="BB3" s="97">
        <v>20</v>
      </c>
      <c r="BC3" s="97">
        <v>27.6</v>
      </c>
    </row>
    <row r="4" spans="2:57" x14ac:dyDescent="0.25">
      <c r="B4" s="99">
        <f>'Dynamic Test Matrix'!E29</f>
        <v>7.7753759999999991E-2</v>
      </c>
      <c r="C4" s="99">
        <v>0.04</v>
      </c>
      <c r="D4" s="99">
        <v>5.3</v>
      </c>
      <c r="E4" s="126">
        <v>1</v>
      </c>
      <c r="F4" s="99">
        <v>0.02</v>
      </c>
      <c r="G4" s="99">
        <f t="shared" ref="G4:G24" si="3">CONVERT(F4,"lbf","N")</f>
        <v>8.8964432305210006E-2</v>
      </c>
      <c r="H4" s="99">
        <f t="shared" si="0"/>
        <v>4.274583130279698E-2</v>
      </c>
      <c r="J4" s="98">
        <v>0.08</v>
      </c>
      <c r="K4" s="99">
        <v>0.15550751999999998</v>
      </c>
      <c r="L4" s="99">
        <v>2</v>
      </c>
      <c r="M4" s="99">
        <f t="shared" si="1"/>
        <v>6.5616797900262469</v>
      </c>
      <c r="N4" s="99">
        <f t="shared" ref="N4:N9" si="4">M4+($D$3-$M$3)</f>
        <v>5.3</v>
      </c>
      <c r="O4" s="99">
        <v>-0.61</v>
      </c>
      <c r="P4" s="98">
        <v>0.86</v>
      </c>
      <c r="R4" s="115">
        <v>0.2</v>
      </c>
      <c r="S4" s="99">
        <f t="shared" ref="S4:S26" si="5">R4/5*1.943844</f>
        <v>7.7753759999999991E-2</v>
      </c>
      <c r="T4" s="124">
        <v>1.9939039999999997</v>
      </c>
      <c r="U4" s="99">
        <f t="shared" ref="U4:U26" si="6">CONVERT(T4,"m","ft")</f>
        <v>6.5416797900262456</v>
      </c>
      <c r="V4" s="99">
        <f t="shared" ref="V4:V26" si="7">U4+($D$3-$U$3)</f>
        <v>5.2799999999999985</v>
      </c>
      <c r="W4" s="115">
        <v>-0.96199999999999997</v>
      </c>
      <c r="X4" s="99">
        <v>0.11068598809685008</v>
      </c>
      <c r="Y4" s="125">
        <f t="shared" si="2"/>
        <v>5.3182653473687891E-2</v>
      </c>
      <c r="AK4" s="97">
        <v>0.31101503999999996</v>
      </c>
      <c r="AL4" s="122">
        <v>5.3</v>
      </c>
      <c r="AM4" s="122">
        <v>5.3509000000000002</v>
      </c>
      <c r="AN4" s="122">
        <v>5.3666999999999998</v>
      </c>
      <c r="AO4" s="122">
        <v>5.5928000000000004</v>
      </c>
      <c r="AQ4" s="97">
        <v>0.03</v>
      </c>
      <c r="AR4" s="127">
        <v>6.5616797900262469</v>
      </c>
      <c r="AS4" s="116">
        <v>6.5976797900262483</v>
      </c>
      <c r="AT4" s="116">
        <v>6.6856797900262492</v>
      </c>
      <c r="AU4" s="115">
        <v>6.7576797900262466</v>
      </c>
      <c r="AV4" s="6"/>
      <c r="AW4" s="137"/>
      <c r="AX4" s="130">
        <v>0.16</v>
      </c>
      <c r="AY4" s="97">
        <f>AX4*1.943844</f>
        <v>0.31101503999999996</v>
      </c>
      <c r="AZ4" s="119"/>
      <c r="BA4" s="119"/>
      <c r="BB4" s="119"/>
      <c r="BC4" s="98"/>
    </row>
    <row r="5" spans="2:57" x14ac:dyDescent="0.25">
      <c r="B5" s="99">
        <f>'Dynamic Test Matrix'!E30</f>
        <v>0.11663063999999999</v>
      </c>
      <c r="C5" s="99">
        <v>0.06</v>
      </c>
      <c r="D5" s="99">
        <v>5.2</v>
      </c>
      <c r="E5" s="126">
        <v>1.4</v>
      </c>
      <c r="F5" s="99">
        <v>0.45</v>
      </c>
      <c r="G5" s="99">
        <f t="shared" si="3"/>
        <v>2.001699726867225</v>
      </c>
      <c r="H5" s="99">
        <f t="shared" si="0"/>
        <v>0.42745831302796977</v>
      </c>
      <c r="J5" s="98">
        <v>0.16</v>
      </c>
      <c r="K5" s="99">
        <v>0.31101503999999996</v>
      </c>
      <c r="L5" s="99">
        <v>2</v>
      </c>
      <c r="M5" s="99">
        <f t="shared" si="1"/>
        <v>6.5616797900262469</v>
      </c>
      <c r="N5" s="99">
        <f t="shared" si="4"/>
        <v>5.3</v>
      </c>
      <c r="O5" s="99">
        <v>-1.88</v>
      </c>
      <c r="P5" s="98">
        <v>0.86</v>
      </c>
      <c r="R5" s="115">
        <v>0.3</v>
      </c>
      <c r="S5" s="99">
        <f t="shared" si="5"/>
        <v>0.11663063999999999</v>
      </c>
      <c r="T5" s="124">
        <v>1.9865887999999998</v>
      </c>
      <c r="U5" s="99">
        <f t="shared" si="6"/>
        <v>6.5176797900262464</v>
      </c>
      <c r="V5" s="99">
        <f t="shared" si="7"/>
        <v>5.2559999999999993</v>
      </c>
      <c r="W5" s="115">
        <v>-0.95499999999999996</v>
      </c>
      <c r="X5" s="99">
        <v>6.4509889153153877</v>
      </c>
      <c r="Y5" s="125">
        <f t="shared" si="2"/>
        <v>1.3775936530792954</v>
      </c>
      <c r="AK5" s="97">
        <v>0.62203007999999993</v>
      </c>
      <c r="AL5" s="122">
        <v>5.6</v>
      </c>
      <c r="AM5" s="122">
        <v>6.2895000000000003</v>
      </c>
      <c r="AN5" s="122">
        <v>8.8172999999999995</v>
      </c>
      <c r="AO5" s="122">
        <v>10.5928</v>
      </c>
      <c r="AQ5" s="97">
        <v>0.54427631999999992</v>
      </c>
      <c r="AR5" s="127">
        <v>8.7536797900262489</v>
      </c>
      <c r="AS5" s="116">
        <v>9.1288797900262466</v>
      </c>
      <c r="AT5" s="116">
        <v>9.8716797900262492</v>
      </c>
      <c r="AU5" s="115">
        <v>10.747279790026246</v>
      </c>
      <c r="AV5" s="6"/>
      <c r="AW5" s="137"/>
      <c r="AX5" s="130">
        <v>0.32</v>
      </c>
      <c r="AY5" s="97">
        <f t="shared" ref="AY5:AY6" si="8">AX5*1.943844</f>
        <v>0.62203007999999993</v>
      </c>
      <c r="AZ5" s="119"/>
      <c r="BA5" s="119"/>
      <c r="BB5" s="119"/>
      <c r="BC5" s="98"/>
    </row>
    <row r="6" spans="2:57" x14ac:dyDescent="0.25">
      <c r="B6" s="99">
        <f>'Dynamic Test Matrix'!E31</f>
        <v>0.15550751999999998</v>
      </c>
      <c r="C6" s="99">
        <v>0.08</v>
      </c>
      <c r="D6" s="99">
        <v>5.2</v>
      </c>
      <c r="E6" s="99">
        <v>1.5</v>
      </c>
      <c r="F6" s="99">
        <v>1.29</v>
      </c>
      <c r="G6" s="99">
        <f t="shared" si="3"/>
        <v>5.738205883686045</v>
      </c>
      <c r="H6" s="99">
        <f t="shared" si="0"/>
        <v>0.68927652975760123</v>
      </c>
      <c r="J6" s="98">
        <v>0.24</v>
      </c>
      <c r="K6" s="99">
        <v>0.46652255999999998</v>
      </c>
      <c r="L6" s="99">
        <v>2</v>
      </c>
      <c r="M6" s="99">
        <f t="shared" si="1"/>
        <v>6.5616797900262469</v>
      </c>
      <c r="N6" s="99">
        <f t="shared" si="4"/>
        <v>5.3</v>
      </c>
      <c r="O6" s="99">
        <v>-3.2</v>
      </c>
      <c r="P6" s="98">
        <v>0.86</v>
      </c>
      <c r="R6" s="115">
        <v>0.4</v>
      </c>
      <c r="S6" s="99">
        <f t="shared" si="5"/>
        <v>0.15550751999999998</v>
      </c>
      <c r="T6" s="124">
        <v>1.9914655999999999</v>
      </c>
      <c r="U6" s="99">
        <f t="shared" si="6"/>
        <v>6.5336797900262464</v>
      </c>
      <c r="V6" s="99">
        <f t="shared" si="7"/>
        <v>5.2719999999999994</v>
      </c>
      <c r="W6" s="115">
        <v>-1.302</v>
      </c>
      <c r="X6" s="99">
        <v>9.4245076320663888</v>
      </c>
      <c r="Y6" s="125">
        <f t="shared" si="2"/>
        <v>1.1320771765567708</v>
      </c>
      <c r="AK6" s="97">
        <v>0.77753760000000005</v>
      </c>
      <c r="AL6" s="122">
        <v>12.8</v>
      </c>
      <c r="AM6" s="122">
        <v>12.3232</v>
      </c>
      <c r="AN6" s="122">
        <v>14.8322</v>
      </c>
      <c r="AO6" s="122">
        <v>15.232699999999999</v>
      </c>
      <c r="AP6" s="1"/>
      <c r="AQ6" s="97">
        <v>0.58315319999999993</v>
      </c>
      <c r="AR6" s="127">
        <v>9.9056797900262481</v>
      </c>
      <c r="AS6" s="116">
        <v>10.21047979002625</v>
      </c>
      <c r="AT6" s="116">
        <v>11.141679790026249</v>
      </c>
      <c r="AU6" s="115">
        <v>11.864079790026249</v>
      </c>
      <c r="AV6" s="6"/>
      <c r="AW6" s="137"/>
      <c r="AX6" s="130">
        <v>0.46</v>
      </c>
      <c r="AY6" s="97">
        <f t="shared" si="8"/>
        <v>0.89416823999999995</v>
      </c>
      <c r="AZ6" s="119"/>
      <c r="BA6" s="120"/>
      <c r="BB6" s="119"/>
      <c r="BC6" s="98"/>
    </row>
    <row r="7" spans="2:57" x14ac:dyDescent="0.25">
      <c r="B7" s="99">
        <f>'Dynamic Test Matrix'!E32</f>
        <v>0.19438440000000001</v>
      </c>
      <c r="C7" s="99">
        <v>0.1</v>
      </c>
      <c r="D7" s="99">
        <v>5.2</v>
      </c>
      <c r="E7" s="99">
        <v>1.6</v>
      </c>
      <c r="F7" s="99">
        <v>2.1800000000000002</v>
      </c>
      <c r="G7" s="99">
        <f t="shared" si="3"/>
        <v>9.6971231212678912</v>
      </c>
      <c r="H7" s="99">
        <f t="shared" si="0"/>
        <v>0.74548729792077928</v>
      </c>
      <c r="J7" s="98">
        <v>0.32</v>
      </c>
      <c r="K7" s="99">
        <v>0.62203007999999993</v>
      </c>
      <c r="L7" s="99">
        <v>2</v>
      </c>
      <c r="M7" s="99">
        <f t="shared" si="1"/>
        <v>6.5616797900262469</v>
      </c>
      <c r="N7" s="99">
        <f t="shared" si="4"/>
        <v>5.3</v>
      </c>
      <c r="O7" s="99">
        <v>-4.49</v>
      </c>
      <c r="P7" s="98">
        <v>0.86</v>
      </c>
      <c r="R7" s="115">
        <v>0.5</v>
      </c>
      <c r="S7" s="99">
        <f t="shared" si="5"/>
        <v>0.19438440000000001</v>
      </c>
      <c r="T7" s="124">
        <v>2</v>
      </c>
      <c r="U7" s="99">
        <f t="shared" si="6"/>
        <v>6.5616797900262469</v>
      </c>
      <c r="V7" s="99">
        <f t="shared" si="7"/>
        <v>5.3</v>
      </c>
      <c r="W7" s="115">
        <v>-1.79</v>
      </c>
      <c r="X7" s="99">
        <v>13.450582340306793</v>
      </c>
      <c r="Y7" s="125">
        <f t="shared" si="2"/>
        <v>1.0340425875736647</v>
      </c>
      <c r="AK7" s="97"/>
      <c r="AL7" s="1"/>
      <c r="AO7" s="1"/>
      <c r="AP7" s="1"/>
      <c r="AQ7" s="97">
        <v>0.62203008000000004</v>
      </c>
      <c r="AR7" s="127">
        <v>11.221679790026249</v>
      </c>
      <c r="AS7" s="116">
        <v>11.421279790026249</v>
      </c>
      <c r="AT7" s="116">
        <v>12.270079790026246</v>
      </c>
      <c r="AU7" s="115">
        <v>12.984079790026247</v>
      </c>
      <c r="AV7" s="6"/>
      <c r="AW7" s="137"/>
      <c r="AX7" s="137"/>
      <c r="AY7" s="137"/>
      <c r="AZ7" s="137"/>
      <c r="BA7" s="137"/>
      <c r="BB7" s="137"/>
      <c r="BC7" s="96"/>
    </row>
    <row r="8" spans="2:57" x14ac:dyDescent="0.25">
      <c r="B8" s="99">
        <f>'Dynamic Test Matrix'!E33</f>
        <v>0.23326127999999999</v>
      </c>
      <c r="C8" s="99">
        <v>0.12</v>
      </c>
      <c r="D8" s="99">
        <v>5.2</v>
      </c>
      <c r="E8" s="99">
        <v>0.9</v>
      </c>
      <c r="F8" s="99">
        <v>3.47</v>
      </c>
      <c r="G8" s="99">
        <f t="shared" si="3"/>
        <v>15.435329004953937</v>
      </c>
      <c r="H8" s="99">
        <f t="shared" si="0"/>
        <v>0.82404463678169737</v>
      </c>
      <c r="J8" s="98">
        <v>0.4</v>
      </c>
      <c r="K8" s="99">
        <v>0.77753760000000005</v>
      </c>
      <c r="L8" s="99">
        <v>3.9</v>
      </c>
      <c r="M8" s="99">
        <f t="shared" si="1"/>
        <v>12.795275590551181</v>
      </c>
      <c r="N8" s="99">
        <f t="shared" si="4"/>
        <v>11.533595800524935</v>
      </c>
      <c r="O8" s="99">
        <v>0.93</v>
      </c>
      <c r="P8" s="98">
        <v>0.86</v>
      </c>
      <c r="R8" s="115">
        <v>0.6</v>
      </c>
      <c r="S8" s="99">
        <f t="shared" si="5"/>
        <v>0.23326127999999999</v>
      </c>
      <c r="T8" s="124">
        <v>2.0134111999999997</v>
      </c>
      <c r="U8" s="99">
        <f t="shared" si="6"/>
        <v>6.6056797900262456</v>
      </c>
      <c r="V8" s="99">
        <f t="shared" si="7"/>
        <v>5.3439999999999985</v>
      </c>
      <c r="W8" s="115">
        <v>-2.33</v>
      </c>
      <c r="X8" s="99">
        <v>18.42957287585476</v>
      </c>
      <c r="Y8" s="125">
        <f t="shared" si="2"/>
        <v>0.98389808741047169</v>
      </c>
      <c r="AK8" s="96"/>
      <c r="AL8" s="1"/>
      <c r="AM8" s="1"/>
      <c r="AN8" s="1"/>
      <c r="AO8" s="1"/>
      <c r="AP8" s="1"/>
      <c r="AQ8" s="97">
        <v>0.66090695999999993</v>
      </c>
      <c r="AR8" s="127">
        <v>12.545679790026247</v>
      </c>
      <c r="AS8" s="116">
        <v>12.644879790026248</v>
      </c>
      <c r="AT8" s="127">
        <v>13.376879790026246</v>
      </c>
      <c r="AU8" s="115">
        <v>14.051279790026246</v>
      </c>
      <c r="BC8" s="1"/>
    </row>
    <row r="9" spans="2:57" x14ac:dyDescent="0.25">
      <c r="B9" s="99">
        <f>'Dynamic Test Matrix'!E34</f>
        <v>0.27213815999999996</v>
      </c>
      <c r="C9" s="99">
        <v>0.13999999999999999</v>
      </c>
      <c r="D9" s="99">
        <v>5.2</v>
      </c>
      <c r="E9" s="99">
        <v>0.7</v>
      </c>
      <c r="F9" s="99">
        <v>4.92</v>
      </c>
      <c r="G9" s="99">
        <f t="shared" si="3"/>
        <v>21.885250347081659</v>
      </c>
      <c r="H9" s="99">
        <f t="shared" si="0"/>
        <v>0.85840608167249466</v>
      </c>
      <c r="J9" s="98">
        <v>0.44</v>
      </c>
      <c r="K9" s="99">
        <v>0.93304511999999995</v>
      </c>
      <c r="L9" s="99">
        <v>4.7</v>
      </c>
      <c r="M9" s="99">
        <f t="shared" si="1"/>
        <v>15.41994750656168</v>
      </c>
      <c r="N9" s="99">
        <f t="shared" si="4"/>
        <v>14.158267716535434</v>
      </c>
      <c r="O9" s="99">
        <v>3.64</v>
      </c>
      <c r="P9" s="98">
        <v>0.86</v>
      </c>
      <c r="R9" s="115">
        <v>0.7</v>
      </c>
      <c r="S9" s="99">
        <f t="shared" si="5"/>
        <v>0.27213815999999996</v>
      </c>
      <c r="T9" s="124">
        <v>2.0304799999999998</v>
      </c>
      <c r="U9" s="99">
        <f t="shared" si="6"/>
        <v>6.6616797900262466</v>
      </c>
      <c r="V9" s="99">
        <f t="shared" si="7"/>
        <v>5.3999999999999995</v>
      </c>
      <c r="W9" s="115">
        <v>-2.887</v>
      </c>
      <c r="X9" s="99">
        <v>24.322776152080227</v>
      </c>
      <c r="Y9" s="125">
        <f t="shared" si="2"/>
        <v>0.954013257375807</v>
      </c>
      <c r="AP9" s="1"/>
      <c r="AQ9" s="97">
        <v>0.85529136000000006</v>
      </c>
      <c r="AR9" s="116">
        <v>17.828879790026253</v>
      </c>
      <c r="AS9" s="116">
        <v>17.672879790026247</v>
      </c>
      <c r="AT9" s="115">
        <v>17.967679790026246</v>
      </c>
      <c r="AU9" s="115">
        <v>18.329679790026248</v>
      </c>
      <c r="BC9" s="1"/>
    </row>
    <row r="10" spans="2:57" x14ac:dyDescent="0.25">
      <c r="B10" s="99">
        <f>'Dynamic Test Matrix'!E35</f>
        <v>0.31101503999999996</v>
      </c>
      <c r="C10" s="99">
        <v>0.16</v>
      </c>
      <c r="D10" s="99">
        <v>5.3</v>
      </c>
      <c r="E10" s="99">
        <v>0.2</v>
      </c>
      <c r="F10" s="99">
        <v>6.5</v>
      </c>
      <c r="G10" s="99">
        <f t="shared" si="3"/>
        <v>28.91344049919325</v>
      </c>
      <c r="H10" s="99">
        <f t="shared" si="0"/>
        <v>0.86827469833806359</v>
      </c>
      <c r="R10" s="115">
        <v>0.79999999999999993</v>
      </c>
      <c r="S10" s="99">
        <f t="shared" si="5"/>
        <v>0.31101503999999996</v>
      </c>
      <c r="T10" s="124">
        <v>2.0536447999999994</v>
      </c>
      <c r="U10" s="99">
        <f t="shared" si="6"/>
        <v>6.7376797900262444</v>
      </c>
      <c r="V10" s="99">
        <f t="shared" si="7"/>
        <v>5.4759999999999973</v>
      </c>
      <c r="W10" s="115">
        <v>-3.4239999999999999</v>
      </c>
      <c r="X10" s="99">
        <v>31.127117558202748</v>
      </c>
      <c r="Y10" s="125">
        <f t="shared" si="2"/>
        <v>0.93475173280523483</v>
      </c>
      <c r="AP10" s="1"/>
      <c r="AQ10" s="97"/>
      <c r="AR10" s="6"/>
      <c r="AS10" s="6"/>
      <c r="AT10" s="6"/>
      <c r="AU10" s="6"/>
      <c r="BC10" s="1"/>
    </row>
    <row r="11" spans="2:57" x14ac:dyDescent="0.25">
      <c r="B11" s="99">
        <f>'Dynamic Test Matrix'!E36</f>
        <v>0.34989191999999997</v>
      </c>
      <c r="C11" s="99">
        <v>0.18</v>
      </c>
      <c r="D11" s="99">
        <v>5.3</v>
      </c>
      <c r="E11" s="99">
        <v>-0.3</v>
      </c>
      <c r="F11" s="99">
        <v>8.49</v>
      </c>
      <c r="G11" s="99">
        <f t="shared" si="3"/>
        <v>37.765401513561649</v>
      </c>
      <c r="H11" s="99">
        <f t="shared" si="0"/>
        <v>0.89607927842159607</v>
      </c>
      <c r="R11" s="115">
        <v>0.89999999999999991</v>
      </c>
      <c r="S11" s="99">
        <f t="shared" si="5"/>
        <v>0.34989191999999997</v>
      </c>
      <c r="T11" s="124">
        <v>2.0841247999999997</v>
      </c>
      <c r="U11" s="99">
        <f t="shared" si="6"/>
        <v>6.8376797900262458</v>
      </c>
      <c r="V11" s="99">
        <f t="shared" si="7"/>
        <v>5.5759999999999987</v>
      </c>
      <c r="W11" s="115">
        <v>-3.919</v>
      </c>
      <c r="X11" s="99">
        <v>38.82634151315149</v>
      </c>
      <c r="Y11" s="125">
        <f t="shared" si="2"/>
        <v>0.92125275232044179</v>
      </c>
      <c r="AP11" s="1"/>
      <c r="AQ11" s="97"/>
      <c r="AR11" s="6"/>
      <c r="AS11" s="6"/>
      <c r="AT11" s="6"/>
      <c r="AU11" s="6"/>
      <c r="BC11" s="1"/>
    </row>
    <row r="12" spans="2:57" x14ac:dyDescent="0.25">
      <c r="B12" s="99">
        <f>'Dynamic Test Matrix'!E37</f>
        <v>0.38876880000000003</v>
      </c>
      <c r="C12" s="99">
        <v>0.2</v>
      </c>
      <c r="D12" s="99">
        <v>5.3</v>
      </c>
      <c r="E12" s="99">
        <v>-0.6</v>
      </c>
      <c r="F12" s="99">
        <v>10.77</v>
      </c>
      <c r="G12" s="99">
        <f t="shared" si="3"/>
        <v>47.907346796355583</v>
      </c>
      <c r="H12" s="99">
        <f t="shared" si="0"/>
        <v>0.92074520626224676</v>
      </c>
      <c r="R12" s="115">
        <v>0.99999999999999989</v>
      </c>
      <c r="S12" s="99">
        <f t="shared" si="5"/>
        <v>0.38876879999999997</v>
      </c>
      <c r="T12" s="124">
        <v>2.1280159999999997</v>
      </c>
      <c r="U12" s="99">
        <f t="shared" si="6"/>
        <v>6.9816797900262451</v>
      </c>
      <c r="V12" s="99">
        <f t="shared" si="7"/>
        <v>5.719999999999998</v>
      </c>
      <c r="W12" s="115">
        <v>-4.3490000000000002</v>
      </c>
      <c r="X12" s="99">
        <v>47.467592048893636</v>
      </c>
      <c r="Y12" s="125">
        <f t="shared" si="2"/>
        <v>0.91229343210372782</v>
      </c>
      <c r="AP12" s="1"/>
      <c r="AQ12" s="97"/>
      <c r="AR12" s="6"/>
      <c r="AS12" s="6"/>
      <c r="AT12" s="6"/>
      <c r="AU12" s="6"/>
      <c r="BC12" s="1"/>
    </row>
    <row r="13" spans="2:57" x14ac:dyDescent="0.25">
      <c r="B13" s="99">
        <f>'Dynamic Test Matrix'!E38</f>
        <v>0.42764568000000003</v>
      </c>
      <c r="C13" s="99">
        <v>0.22000000000000003</v>
      </c>
      <c r="D13" s="99">
        <v>5.3</v>
      </c>
      <c r="E13" s="126">
        <v>-1.2</v>
      </c>
      <c r="F13" s="126">
        <v>13.42</v>
      </c>
      <c r="G13" s="99">
        <f t="shared" si="3"/>
        <v>59.695134076795917</v>
      </c>
      <c r="H13" s="99">
        <f t="shared" si="0"/>
        <v>0.9481802579893146</v>
      </c>
      <c r="R13" s="115">
        <v>1.0999999999999999</v>
      </c>
      <c r="S13" s="99">
        <f t="shared" si="5"/>
        <v>0.42764567999999992</v>
      </c>
      <c r="T13" s="124">
        <v>2.1926335999999997</v>
      </c>
      <c r="U13" s="99">
        <f t="shared" si="6"/>
        <v>7.1936797900262457</v>
      </c>
      <c r="V13" s="99">
        <f t="shared" si="7"/>
        <v>5.9319999999999986</v>
      </c>
      <c r="W13" s="115">
        <v>-4.68</v>
      </c>
      <c r="X13" s="99">
        <v>56.93063195588006</v>
      </c>
      <c r="Y13" s="125">
        <f t="shared" si="2"/>
        <v>0.90426970523220329</v>
      </c>
      <c r="AQ13" s="97"/>
      <c r="AR13" s="6"/>
      <c r="AS13" s="6"/>
      <c r="AT13" s="6"/>
      <c r="AU13" s="6"/>
      <c r="BC13" s="1"/>
    </row>
    <row r="14" spans="2:57" x14ac:dyDescent="0.25">
      <c r="B14" s="99">
        <f>'Dynamic Test Matrix'!E39</f>
        <v>0.46652255999999998</v>
      </c>
      <c r="C14" s="99">
        <v>0.24</v>
      </c>
      <c r="D14" s="99">
        <v>5.3</v>
      </c>
      <c r="E14" s="126">
        <v>-1.4</v>
      </c>
      <c r="F14" s="126">
        <v>15.67</v>
      </c>
      <c r="G14" s="99">
        <f t="shared" si="3"/>
        <v>69.703632711132045</v>
      </c>
      <c r="H14" s="99">
        <f t="shared" si="0"/>
        <v>0.93031552293726205</v>
      </c>
      <c r="R14" s="115">
        <v>1.2</v>
      </c>
      <c r="S14" s="99">
        <f t="shared" si="5"/>
        <v>0.46652255999999998</v>
      </c>
      <c r="T14" s="124">
        <v>2.2950463999999999</v>
      </c>
      <c r="U14" s="99">
        <f t="shared" si="6"/>
        <v>7.5296797900262469</v>
      </c>
      <c r="V14" s="99">
        <f t="shared" si="7"/>
        <v>6.2679999999999998</v>
      </c>
      <c r="W14" s="115">
        <v>-4.867</v>
      </c>
      <c r="X14" s="99">
        <v>67.28526628627472</v>
      </c>
      <c r="Y14" s="125">
        <f t="shared" si="2"/>
        <v>0.89803824071125626</v>
      </c>
      <c r="AK14" s="96"/>
      <c r="AL14" s="1"/>
      <c r="AM14" s="1"/>
      <c r="AN14" s="1"/>
      <c r="AO14" s="1"/>
      <c r="AP14" s="1"/>
      <c r="AQ14" s="97"/>
      <c r="AR14" s="6"/>
      <c r="AS14" s="6"/>
      <c r="AT14" s="6"/>
      <c r="AU14" s="6"/>
      <c r="BC14" s="1"/>
    </row>
    <row r="15" spans="2:57" x14ac:dyDescent="0.25">
      <c r="B15" s="99">
        <f>'Dynamic Test Matrix'!E40</f>
        <v>0.50539944000000003</v>
      </c>
      <c r="C15" s="99">
        <v>0.26</v>
      </c>
      <c r="D15" s="99">
        <v>5.3</v>
      </c>
      <c r="E15" s="126">
        <v>-2</v>
      </c>
      <c r="F15" s="126">
        <v>18.920000000000002</v>
      </c>
      <c r="G15" s="99">
        <f t="shared" si="3"/>
        <v>84.160352960728673</v>
      </c>
      <c r="H15" s="99">
        <f t="shared" si="0"/>
        <v>0.95710192692179741</v>
      </c>
      <c r="R15" s="115">
        <v>1.3</v>
      </c>
      <c r="S15" s="99">
        <f t="shared" si="5"/>
        <v>0.50539944000000003</v>
      </c>
      <c r="T15" s="124">
        <v>2.4620767999999997</v>
      </c>
      <c r="U15" s="99">
        <f t="shared" si="6"/>
        <v>8.0776797900262451</v>
      </c>
      <c r="V15" s="99">
        <f t="shared" si="7"/>
        <v>6.8159999999999981</v>
      </c>
      <c r="W15" s="115">
        <v>-4.8259999999999996</v>
      </c>
      <c r="X15" s="99">
        <v>78.497332698072384</v>
      </c>
      <c r="Y15" s="125">
        <f t="shared" si="2"/>
        <v>0.89270001539328148</v>
      </c>
      <c r="AK15" s="96"/>
      <c r="AL15" s="1"/>
      <c r="AM15" s="1"/>
      <c r="AN15" s="1"/>
      <c r="AO15" s="1"/>
      <c r="AP15" s="1"/>
      <c r="AQ15" s="97"/>
      <c r="AR15" s="6"/>
      <c r="AS15" s="6"/>
      <c r="AT15" s="6"/>
      <c r="AU15" s="6"/>
      <c r="BC15" s="1"/>
    </row>
    <row r="16" spans="2:57" x14ac:dyDescent="0.25">
      <c r="B16" s="99">
        <f>'Dynamic Test Matrix'!E41</f>
        <v>0.54427631999999992</v>
      </c>
      <c r="C16" s="99">
        <v>0.27999999999999997</v>
      </c>
      <c r="D16" s="99">
        <v>5.3</v>
      </c>
      <c r="E16" s="126">
        <v>-2.1</v>
      </c>
      <c r="F16" s="126">
        <v>21.52</v>
      </c>
      <c r="G16" s="99">
        <f t="shared" si="3"/>
        <v>95.725729160405962</v>
      </c>
      <c r="H16" s="99">
        <f t="shared" si="0"/>
        <v>0.93866356085325642</v>
      </c>
      <c r="R16" s="115">
        <v>1.4000000000000001</v>
      </c>
      <c r="S16" s="99">
        <f t="shared" si="5"/>
        <v>0.54427632000000004</v>
      </c>
      <c r="T16" s="124">
        <v>2.6669024000000001</v>
      </c>
      <c r="U16" s="99">
        <f t="shared" si="6"/>
        <v>8.7496797900262475</v>
      </c>
      <c r="V16" s="99">
        <f t="shared" si="7"/>
        <v>7.4880000000000004</v>
      </c>
      <c r="W16" s="115">
        <v>-4.5529999999999999</v>
      </c>
      <c r="X16" s="99">
        <v>88.209928513406808</v>
      </c>
      <c r="Y16" s="125">
        <f t="shared" si="2"/>
        <v>0.86496542076226945</v>
      </c>
      <c r="BC16" s="1"/>
    </row>
    <row r="17" spans="2:55" x14ac:dyDescent="0.25">
      <c r="B17" s="99">
        <f>'Dynamic Test Matrix'!E42</f>
        <v>0.58315319999999993</v>
      </c>
      <c r="C17" s="99">
        <v>0.3</v>
      </c>
      <c r="D17" s="99">
        <v>5.4</v>
      </c>
      <c r="E17" s="126">
        <v>-2.4</v>
      </c>
      <c r="F17" s="126">
        <v>24.62</v>
      </c>
      <c r="G17" s="99">
        <f t="shared" si="3"/>
        <v>109.51521616771352</v>
      </c>
      <c r="H17" s="99">
        <f t="shared" si="0"/>
        <v>0.93546877037765486</v>
      </c>
      <c r="R17" s="115">
        <v>1.5000000000000002</v>
      </c>
      <c r="S17" s="99">
        <f t="shared" si="5"/>
        <v>0.58315320000000004</v>
      </c>
      <c r="T17" s="124">
        <v>3.0728960000000001</v>
      </c>
      <c r="U17" s="99">
        <f t="shared" si="6"/>
        <v>10.081679790026246</v>
      </c>
      <c r="V17" s="99">
        <f t="shared" si="7"/>
        <v>8.82</v>
      </c>
      <c r="W17" s="115">
        <v>-3.7570000000000001</v>
      </c>
      <c r="X17" s="99">
        <v>103.23687518830693</v>
      </c>
      <c r="Y17" s="125">
        <f t="shared" si="2"/>
        <v>0.88183976683331766</v>
      </c>
      <c r="BC17" s="1"/>
    </row>
    <row r="18" spans="2:55" x14ac:dyDescent="0.25">
      <c r="B18" s="99">
        <f>'Dynamic Test Matrix'!E43</f>
        <v>0.62203007999999993</v>
      </c>
      <c r="C18" s="99">
        <v>0.32</v>
      </c>
      <c r="D18" s="126">
        <v>5.6</v>
      </c>
      <c r="E18" s="126">
        <v>-2.5</v>
      </c>
      <c r="F18" s="126">
        <v>27.9</v>
      </c>
      <c r="G18" s="99">
        <f t="shared" si="3"/>
        <v>124.10538306576794</v>
      </c>
      <c r="H18" s="99">
        <f>(G18)/((0.5*1000*((C18)^2))*(PI()*0.91^2))</f>
        <v>0.93172554167815269</v>
      </c>
      <c r="R18" s="115">
        <v>1.6000000000000003</v>
      </c>
      <c r="S18" s="99">
        <f t="shared" si="5"/>
        <v>0.62203008000000004</v>
      </c>
      <c r="T18" s="124">
        <v>3.4740127999999997</v>
      </c>
      <c r="U18" s="99">
        <f t="shared" si="6"/>
        <v>11.397679790026247</v>
      </c>
      <c r="V18" s="99">
        <f t="shared" si="7"/>
        <v>10.135999999999999</v>
      </c>
      <c r="W18" s="115">
        <v>-2.8180000000000001</v>
      </c>
      <c r="X18" s="99">
        <v>116.93598856670154</v>
      </c>
      <c r="Y18" s="125">
        <f t="shared" si="2"/>
        <v>0.87790105954745312</v>
      </c>
      <c r="AK18" s="4" t="s">
        <v>356</v>
      </c>
      <c r="AL18" s="4" t="s">
        <v>367</v>
      </c>
      <c r="AQ18" s="4" t="s">
        <v>356</v>
      </c>
      <c r="AR18" s="4" t="s">
        <v>367</v>
      </c>
      <c r="AS18" s="4"/>
      <c r="AT18" s="4"/>
      <c r="AU18" s="4"/>
      <c r="AX18" s="140"/>
      <c r="AY18" s="140" t="s">
        <v>340</v>
      </c>
      <c r="AZ18" s="140" t="s">
        <v>367</v>
      </c>
      <c r="BA18" s="139"/>
      <c r="BB18" s="139"/>
      <c r="BC18" s="140"/>
    </row>
    <row r="19" spans="2:55" x14ac:dyDescent="0.25">
      <c r="B19" s="99">
        <f>'Dynamic Test Matrix'!E44</f>
        <v>0.66090695999999993</v>
      </c>
      <c r="C19" s="99">
        <v>0.33999999999999997</v>
      </c>
      <c r="D19" s="126">
        <v>6.6</v>
      </c>
      <c r="E19" s="126">
        <v>-1.8</v>
      </c>
      <c r="F19" s="126">
        <v>31.59</v>
      </c>
      <c r="G19" s="99">
        <f t="shared" si="3"/>
        <v>140.51932082607919</v>
      </c>
      <c r="H19" s="99">
        <f t="shared" si="0"/>
        <v>0.93449191062654446</v>
      </c>
      <c r="R19" s="115">
        <v>1.7000000000000004</v>
      </c>
      <c r="S19" s="99">
        <f t="shared" si="5"/>
        <v>0.66090696000000015</v>
      </c>
      <c r="T19" s="124">
        <v>3.8775680000000001</v>
      </c>
      <c r="U19" s="99">
        <f t="shared" si="6"/>
        <v>12.721679790026247</v>
      </c>
      <c r="V19" s="99">
        <f t="shared" si="7"/>
        <v>11.46</v>
      </c>
      <c r="W19" s="115">
        <v>-1.7849999999999999</v>
      </c>
      <c r="X19" s="99">
        <v>131.38462372869026</v>
      </c>
      <c r="Y19" s="125">
        <f t="shared" si="2"/>
        <v>0.87374367690785759</v>
      </c>
      <c r="AK19" s="4" t="s">
        <v>345</v>
      </c>
      <c r="AL19" s="97">
        <v>0</v>
      </c>
      <c r="AM19" s="97">
        <v>10</v>
      </c>
      <c r="AN19" s="97">
        <v>20</v>
      </c>
      <c r="AO19" s="97">
        <v>27.6</v>
      </c>
      <c r="AQ19" s="4" t="s">
        <v>345</v>
      </c>
      <c r="AR19" s="97">
        <v>0</v>
      </c>
      <c r="AS19" s="97">
        <v>10</v>
      </c>
      <c r="AT19" s="97">
        <v>20</v>
      </c>
      <c r="AU19" s="97">
        <v>27.6</v>
      </c>
      <c r="AV19" s="97"/>
      <c r="AW19" s="97"/>
      <c r="AX19" s="97"/>
      <c r="AY19" s="140" t="s">
        <v>345</v>
      </c>
      <c r="AZ19" s="97">
        <v>0</v>
      </c>
      <c r="BA19" s="97">
        <v>10</v>
      </c>
      <c r="BB19" s="97">
        <v>20</v>
      </c>
      <c r="BC19" s="97">
        <v>27.6</v>
      </c>
    </row>
    <row r="20" spans="2:55" x14ac:dyDescent="0.25">
      <c r="B20" s="99">
        <f>'Dynamic Test Matrix'!E45</f>
        <v>0.69978383999999993</v>
      </c>
      <c r="C20" s="99">
        <v>0.36</v>
      </c>
      <c r="D20" s="126">
        <v>8.3000000000000007</v>
      </c>
      <c r="E20" s="126">
        <v>-0.8</v>
      </c>
      <c r="F20" s="126">
        <v>35.4</v>
      </c>
      <c r="G20" s="99">
        <f t="shared" si="3"/>
        <v>157.4670451802217</v>
      </c>
      <c r="H20" s="99">
        <f t="shared" si="0"/>
        <v>0.93407557291297105</v>
      </c>
      <c r="R20" s="115">
        <v>1.8000000000000005</v>
      </c>
      <c r="S20" s="99">
        <f t="shared" si="5"/>
        <v>0.69978384000000016</v>
      </c>
      <c r="T20" s="124">
        <v>4.2603967999999997</v>
      </c>
      <c r="U20" s="99">
        <f t="shared" si="6"/>
        <v>13.977679790026247</v>
      </c>
      <c r="V20" s="99">
        <f t="shared" si="7"/>
        <v>12.716000000000001</v>
      </c>
      <c r="W20" s="115">
        <v>-0.73299999999999998</v>
      </c>
      <c r="X20" s="99">
        <v>146.80203173840061</v>
      </c>
      <c r="Y20" s="125">
        <f t="shared" si="2"/>
        <v>0.87081199589346081</v>
      </c>
      <c r="AK20" s="97">
        <v>0.31101503999999996</v>
      </c>
      <c r="AL20" s="122">
        <v>0.28360000000000002</v>
      </c>
      <c r="AM20" s="122">
        <v>-0.1081</v>
      </c>
      <c r="AN20" s="122">
        <v>-0.26140000000000002</v>
      </c>
      <c r="AO20" s="122">
        <v>-0.4395</v>
      </c>
      <c r="AP20" s="1"/>
      <c r="AQ20" s="97">
        <v>0.03</v>
      </c>
      <c r="AR20" s="116">
        <v>0</v>
      </c>
      <c r="AS20" s="116">
        <v>-0.25</v>
      </c>
      <c r="AT20" s="116">
        <v>-0.47199999999999998</v>
      </c>
      <c r="AU20" s="116">
        <v>-0.61</v>
      </c>
      <c r="AX20" s="130">
        <v>0.16</v>
      </c>
      <c r="AY20" s="97">
        <f>AX20*1.943844</f>
        <v>0.31101503999999996</v>
      </c>
      <c r="AZ20" s="119"/>
      <c r="BA20" s="119"/>
      <c r="BB20" s="119"/>
      <c r="BC20" s="98">
        <v>-0.33900000000000002</v>
      </c>
    </row>
    <row r="21" spans="2:55" x14ac:dyDescent="0.25">
      <c r="B21" s="99">
        <f>'Dynamic Test Matrix'!E46</f>
        <v>0.73866071999999994</v>
      </c>
      <c r="C21" s="99">
        <v>0.38</v>
      </c>
      <c r="D21" s="126">
        <v>10.7</v>
      </c>
      <c r="E21" s="126">
        <v>0.7</v>
      </c>
      <c r="F21" s="126">
        <v>38.92</v>
      </c>
      <c r="G21" s="99">
        <f t="shared" si="3"/>
        <v>173.12478526593867</v>
      </c>
      <c r="H21" s="99">
        <f t="shared" si="0"/>
        <v>0.92169958687249776</v>
      </c>
      <c r="R21" s="115">
        <v>1.9000000000000006</v>
      </c>
      <c r="S21" s="99">
        <f t="shared" si="5"/>
        <v>0.73866072000000016</v>
      </c>
      <c r="T21" s="124">
        <v>4.6115263999999998</v>
      </c>
      <c r="U21" s="99">
        <f t="shared" si="6"/>
        <v>15.129679790026247</v>
      </c>
      <c r="V21" s="99">
        <f t="shared" si="7"/>
        <v>13.867999999999999</v>
      </c>
      <c r="W21" s="115">
        <v>0.28199999999999997</v>
      </c>
      <c r="X21" s="99">
        <v>162.98283998314471</v>
      </c>
      <c r="Y21" s="125">
        <f t="shared" si="2"/>
        <v>0.86770485259527996</v>
      </c>
      <c r="AK21" s="97">
        <v>0.62203007999999993</v>
      </c>
      <c r="AL21" s="122">
        <v>-0.30590000000000001</v>
      </c>
      <c r="AM21" s="122">
        <v>-0.95399999999999996</v>
      </c>
      <c r="AN21" s="122">
        <v>-1.0139</v>
      </c>
      <c r="AO21" s="122">
        <v>-2.1637</v>
      </c>
      <c r="AP21" s="1"/>
      <c r="AQ21" s="97">
        <v>0.54427631999999992</v>
      </c>
      <c r="AR21" s="116">
        <v>0</v>
      </c>
      <c r="AS21" s="116">
        <v>-0.42599999999999999</v>
      </c>
      <c r="AT21" s="116">
        <v>-0.95699999999999996</v>
      </c>
      <c r="AU21" s="116">
        <v>-1.4019999999999999</v>
      </c>
      <c r="AX21" s="130">
        <v>0.32</v>
      </c>
      <c r="AY21" s="97">
        <f t="shared" ref="AY21:AY22" si="9">AX21*1.943844</f>
        <v>0.62203007999999993</v>
      </c>
      <c r="AZ21" s="119"/>
      <c r="BA21" s="119"/>
      <c r="BB21" s="119"/>
      <c r="BC21" s="98">
        <v>-7.5726800000000001</v>
      </c>
    </row>
    <row r="22" spans="2:55" x14ac:dyDescent="0.25">
      <c r="B22" s="99">
        <f>'Dynamic Test Matrix'!E47</f>
        <v>0.77753760000000005</v>
      </c>
      <c r="C22" s="99">
        <v>0.4</v>
      </c>
      <c r="D22" s="126">
        <v>12.8</v>
      </c>
      <c r="E22" s="126">
        <v>2.4</v>
      </c>
      <c r="F22" s="126">
        <v>43.39</v>
      </c>
      <c r="G22" s="99">
        <f t="shared" si="3"/>
        <v>193.00833588615311</v>
      </c>
      <c r="H22" s="99">
        <f t="shared" si="0"/>
        <v>0.92737081011418032</v>
      </c>
      <c r="R22" s="115">
        <v>2.0000000000000004</v>
      </c>
      <c r="S22" s="99">
        <f t="shared" si="5"/>
        <v>0.77753760000000016</v>
      </c>
      <c r="T22" s="124">
        <v>4.9321760000000001</v>
      </c>
      <c r="U22" s="99">
        <f t="shared" si="6"/>
        <v>16.181679790026248</v>
      </c>
      <c r="V22" s="99">
        <f t="shared" si="7"/>
        <v>14.920000000000002</v>
      </c>
      <c r="W22" s="115">
        <v>1.254</v>
      </c>
      <c r="X22" s="99">
        <v>179.99369349845099</v>
      </c>
      <c r="Y22" s="125">
        <f t="shared" si="2"/>
        <v>0.86483776251799316</v>
      </c>
      <c r="AK22" s="97">
        <v>0.77753760000000005</v>
      </c>
      <c r="AL22" s="122">
        <v>-0.6754</v>
      </c>
      <c r="AM22" s="122">
        <v>-1.601</v>
      </c>
      <c r="AN22" s="122">
        <v>-3.8128000000000002</v>
      </c>
      <c r="AO22" s="122">
        <v>-3.5177999999999998</v>
      </c>
      <c r="AP22" s="1"/>
      <c r="AQ22" s="97">
        <v>0.58315319999999993</v>
      </c>
      <c r="AR22" s="116">
        <v>0</v>
      </c>
      <c r="AS22" s="116">
        <v>-0.40899999999999997</v>
      </c>
      <c r="AT22" s="116">
        <v>-0.995</v>
      </c>
      <c r="AU22" s="116">
        <v>-1.5069999999999999</v>
      </c>
      <c r="AX22" s="130">
        <v>0.46</v>
      </c>
      <c r="AY22" s="97">
        <f t="shared" si="9"/>
        <v>0.89416823999999995</v>
      </c>
      <c r="AZ22" s="119"/>
      <c r="BA22" s="120"/>
      <c r="BB22" s="119"/>
      <c r="BC22" s="98">
        <v>-11.469200000000001</v>
      </c>
    </row>
    <row r="23" spans="2:55" x14ac:dyDescent="0.25">
      <c r="B23" s="99">
        <f>'Dynamic Test Matrix'!E48</f>
        <v>0.81641448000000005</v>
      </c>
      <c r="C23" s="99">
        <v>0.42</v>
      </c>
      <c r="D23" s="126">
        <v>14.4</v>
      </c>
      <c r="E23" s="126">
        <v>4</v>
      </c>
      <c r="F23" s="126">
        <v>47.61</v>
      </c>
      <c r="G23" s="99">
        <f t="shared" si="3"/>
        <v>211.77983110255241</v>
      </c>
      <c r="H23" s="99">
        <f t="shared" si="0"/>
        <v>0.92296101057875934</v>
      </c>
      <c r="R23" s="115">
        <v>2.1000000000000005</v>
      </c>
      <c r="S23" s="99">
        <f t="shared" si="5"/>
        <v>0.81641448000000016</v>
      </c>
      <c r="T23" s="124">
        <v>5.2246620799999999</v>
      </c>
      <c r="U23" s="99">
        <f t="shared" si="6"/>
        <v>17.141279790026246</v>
      </c>
      <c r="V23" s="99">
        <f t="shared" si="7"/>
        <v>15.8796</v>
      </c>
      <c r="W23" s="115">
        <v>2.181</v>
      </c>
      <c r="X23" s="99">
        <v>197.90549337828941</v>
      </c>
      <c r="Y23" s="125">
        <f t="shared" si="2"/>
        <v>0.86249504127266452</v>
      </c>
      <c r="AK23" s="97"/>
      <c r="AL23" s="1"/>
      <c r="AM23" s="1"/>
      <c r="AN23" s="1"/>
      <c r="AO23" s="1"/>
      <c r="AP23" s="1"/>
      <c r="AQ23" s="97">
        <v>0.62203008000000004</v>
      </c>
      <c r="AR23" s="116">
        <v>0</v>
      </c>
      <c r="AS23" s="116">
        <v>-0.39100000000000001</v>
      </c>
      <c r="AT23" s="127">
        <v>-1.02</v>
      </c>
      <c r="AU23" s="116">
        <v>-1.613</v>
      </c>
      <c r="BC23" s="1"/>
    </row>
    <row r="24" spans="2:55" x14ac:dyDescent="0.25">
      <c r="B24" s="99">
        <v>0.86</v>
      </c>
      <c r="C24" s="99">
        <v>0.44</v>
      </c>
      <c r="D24" s="126">
        <v>16.600000000000001</v>
      </c>
      <c r="E24" s="126">
        <v>10.199999999999999</v>
      </c>
      <c r="F24" s="126">
        <v>46.92</v>
      </c>
      <c r="G24" s="99">
        <f t="shared" si="3"/>
        <v>208.71055818802267</v>
      </c>
      <c r="H24" s="99">
        <f t="shared" si="0"/>
        <v>0.82877454740794809</v>
      </c>
      <c r="R24" s="115">
        <v>2.2000000000000006</v>
      </c>
      <c r="S24" s="99">
        <f t="shared" si="5"/>
        <v>0.85529136000000017</v>
      </c>
      <c r="T24" s="124">
        <v>5.4878873600000002</v>
      </c>
      <c r="U24" s="99">
        <f t="shared" si="6"/>
        <v>18.004879790026248</v>
      </c>
      <c r="V24" s="99">
        <f t="shared" si="7"/>
        <v>16.743200000000002</v>
      </c>
      <c r="W24" s="115">
        <v>3.05</v>
      </c>
      <c r="X24" s="99">
        <v>216.64360913968784</v>
      </c>
      <c r="Y24" s="125">
        <f t="shared" si="2"/>
        <v>0.86027611958096384</v>
      </c>
      <c r="AK24" s="96"/>
      <c r="AL24" s="1"/>
      <c r="AM24" s="1"/>
      <c r="AN24" s="1"/>
      <c r="AO24" s="1"/>
      <c r="AP24" s="1"/>
      <c r="AQ24" s="97">
        <v>0.66090695999999993</v>
      </c>
      <c r="AR24" s="116">
        <v>0</v>
      </c>
      <c r="AS24" s="116">
        <v>-0.378</v>
      </c>
      <c r="AT24" s="116">
        <v>-1.044</v>
      </c>
      <c r="AU24" s="116">
        <v>-1.722</v>
      </c>
      <c r="BC24" s="1"/>
    </row>
    <row r="25" spans="2:55" x14ac:dyDescent="0.25">
      <c r="B25" s="106"/>
      <c r="C25" s="106"/>
      <c r="D25" s="106"/>
      <c r="E25" s="106"/>
      <c r="F25" s="106"/>
      <c r="G25" s="106"/>
      <c r="H25" s="106"/>
      <c r="R25" s="115">
        <v>2.3000000000000007</v>
      </c>
      <c r="S25" s="99">
        <f t="shared" si="5"/>
        <v>0.89416824000000017</v>
      </c>
      <c r="T25" s="124">
        <v>5.7258752000000008</v>
      </c>
      <c r="U25" s="99">
        <f t="shared" si="6"/>
        <v>18.785679790026251</v>
      </c>
      <c r="V25" s="99">
        <f t="shared" si="7"/>
        <v>17.524000000000004</v>
      </c>
      <c r="W25" s="115">
        <v>3.8650000000000002</v>
      </c>
      <c r="X25" s="99">
        <v>236.14718911094945</v>
      </c>
      <c r="Y25" s="125">
        <f t="shared" si="2"/>
        <v>0.85795489308237627</v>
      </c>
      <c r="AP25" s="1"/>
      <c r="AQ25" s="97">
        <v>0.85529136000000006</v>
      </c>
      <c r="AR25" s="116">
        <v>0</v>
      </c>
      <c r="AS25" s="116">
        <v>-0.36699999999999999</v>
      </c>
      <c r="AT25" s="116">
        <v>-1.2050000000000001</v>
      </c>
      <c r="AU25" s="116">
        <v>-2.3639999999999999</v>
      </c>
      <c r="AZ25" s="141"/>
      <c r="BA25" s="141"/>
      <c r="BB25" s="141"/>
      <c r="BC25" s="1"/>
    </row>
    <row r="26" spans="2:55" x14ac:dyDescent="0.25">
      <c r="B26" s="106"/>
      <c r="C26" s="106"/>
      <c r="D26" s="106"/>
      <c r="E26" s="106"/>
      <c r="F26" s="106"/>
      <c r="G26" s="106"/>
      <c r="H26" s="106"/>
      <c r="R26" s="115">
        <v>2.4000000000000008</v>
      </c>
      <c r="S26" s="99">
        <f t="shared" si="5"/>
        <v>0.93304512000000028</v>
      </c>
      <c r="T26" s="124">
        <v>5.9404543999999992</v>
      </c>
      <c r="U26" s="99">
        <f t="shared" si="6"/>
        <v>19.489679790026244</v>
      </c>
      <c r="V26" s="99">
        <f t="shared" si="7"/>
        <v>18.227999999999998</v>
      </c>
      <c r="W26" s="115">
        <v>4.6269999999999998</v>
      </c>
      <c r="X26" s="99">
        <v>256.45480826992178</v>
      </c>
      <c r="Y26" s="125">
        <f t="shared" si="2"/>
        <v>0.85570823135629881</v>
      </c>
      <c r="AP26" s="1"/>
      <c r="AQ26" s="97"/>
      <c r="BC26" s="1"/>
    </row>
    <row r="27" spans="2:55" x14ac:dyDescent="0.25">
      <c r="B27" s="6"/>
      <c r="C27" s="6"/>
      <c r="AP27" s="1"/>
      <c r="AQ27" s="97"/>
      <c r="BC27" s="1"/>
    </row>
    <row r="28" spans="2:55" x14ac:dyDescent="0.25">
      <c r="B28" s="6"/>
      <c r="C28" s="6"/>
      <c r="AP28" s="1"/>
      <c r="AQ28" s="97"/>
      <c r="BC28" s="1"/>
    </row>
    <row r="29" spans="2:55" x14ac:dyDescent="0.25">
      <c r="AP29" s="1"/>
      <c r="AQ29" s="97"/>
      <c r="BC29" s="1"/>
    </row>
    <row r="30" spans="2:55" x14ac:dyDescent="0.25">
      <c r="I30" s="4"/>
      <c r="J30" s="4"/>
      <c r="K30" s="4"/>
      <c r="L30" s="4"/>
      <c r="M30" s="4"/>
      <c r="N30" s="4"/>
      <c r="O30" s="4"/>
      <c r="P30" s="4"/>
      <c r="Q30" s="4"/>
      <c r="R30" s="4"/>
      <c r="S30" s="4"/>
      <c r="T30" s="4"/>
      <c r="U30" s="4"/>
      <c r="V30" s="4"/>
      <c r="W30" s="4"/>
      <c r="X30" s="4"/>
      <c r="Y30" s="4"/>
      <c r="AQ30" s="97"/>
      <c r="BC30" s="1"/>
    </row>
    <row r="31" spans="2:55" x14ac:dyDescent="0.25">
      <c r="AK31" s="96"/>
      <c r="AL31" s="1"/>
      <c r="AM31" s="1"/>
      <c r="AN31" s="1"/>
      <c r="AO31" s="1"/>
      <c r="AP31" s="1"/>
      <c r="AQ31" s="97"/>
      <c r="BC31" s="1"/>
    </row>
    <row r="32" spans="2:55" x14ac:dyDescent="0.25">
      <c r="BC32" s="1"/>
    </row>
    <row r="33" spans="2:57" x14ac:dyDescent="0.25">
      <c r="BC33" s="1"/>
    </row>
    <row r="34" spans="2:57" x14ac:dyDescent="0.25">
      <c r="AK34" s="4" t="s">
        <v>340</v>
      </c>
      <c r="AL34" s="4" t="s">
        <v>367</v>
      </c>
      <c r="AQ34" s="4" t="s">
        <v>340</v>
      </c>
      <c r="AR34" s="4" t="s">
        <v>367</v>
      </c>
      <c r="AU34" s="4"/>
      <c r="AV34" s="4"/>
      <c r="AW34" s="140"/>
      <c r="AX34" s="140"/>
      <c r="AY34" s="140" t="s">
        <v>340</v>
      </c>
      <c r="AZ34" s="140" t="s">
        <v>367</v>
      </c>
      <c r="BA34" s="142"/>
      <c r="BB34" s="142"/>
      <c r="BC34" s="140"/>
      <c r="BD34" s="140"/>
      <c r="BE34" s="140"/>
    </row>
    <row r="35" spans="2:57" x14ac:dyDescent="0.25">
      <c r="B35" s="5" t="s">
        <v>355</v>
      </c>
      <c r="C35" s="5">
        <v>0</v>
      </c>
      <c r="D35" s="5" t="s">
        <v>360</v>
      </c>
      <c r="G35" s="6" t="s">
        <v>355</v>
      </c>
      <c r="H35" s="5">
        <v>45</v>
      </c>
      <c r="I35" s="5" t="s">
        <v>360</v>
      </c>
      <c r="L35" s="5" t="s">
        <v>355</v>
      </c>
      <c r="M35" s="5">
        <v>90</v>
      </c>
      <c r="N35" s="5" t="s">
        <v>360</v>
      </c>
      <c r="P35" s="5" t="s">
        <v>355</v>
      </c>
      <c r="Q35" s="5">
        <v>0</v>
      </c>
      <c r="R35" s="5" t="s">
        <v>360</v>
      </c>
      <c r="U35" s="5" t="s">
        <v>355</v>
      </c>
      <c r="V35" s="5">
        <v>45</v>
      </c>
      <c r="W35" s="5" t="s">
        <v>360</v>
      </c>
      <c r="Z35" s="5" t="s">
        <v>355</v>
      </c>
      <c r="AA35" s="5">
        <v>90</v>
      </c>
      <c r="AB35" s="5" t="s">
        <v>360</v>
      </c>
      <c r="AK35" s="4" t="s">
        <v>345</v>
      </c>
      <c r="AL35" s="97">
        <v>0</v>
      </c>
      <c r="AM35" s="97">
        <v>10</v>
      </c>
      <c r="AN35" s="97">
        <v>20</v>
      </c>
      <c r="AO35" s="97">
        <v>27.6</v>
      </c>
      <c r="AQ35" s="4" t="s">
        <v>345</v>
      </c>
      <c r="AR35" s="97">
        <v>0</v>
      </c>
      <c r="AS35" s="97">
        <v>10</v>
      </c>
      <c r="AT35" s="97">
        <v>20</v>
      </c>
      <c r="AU35" s="97">
        <v>27.6</v>
      </c>
      <c r="AV35" s="97"/>
      <c r="AW35" s="97"/>
      <c r="AX35" s="97"/>
      <c r="AY35" s="140" t="s">
        <v>345</v>
      </c>
      <c r="AZ35" s="97">
        <v>0</v>
      </c>
      <c r="BA35" s="97">
        <v>10</v>
      </c>
      <c r="BB35" s="97">
        <v>20</v>
      </c>
      <c r="BC35" s="97">
        <v>30</v>
      </c>
      <c r="BD35" s="97"/>
      <c r="BE35" s="97"/>
    </row>
    <row r="36" spans="2:57" x14ac:dyDescent="0.25">
      <c r="B36" s="5" t="s">
        <v>357</v>
      </c>
      <c r="D36" s="5" t="s">
        <v>358</v>
      </c>
      <c r="G36" s="6" t="s">
        <v>357</v>
      </c>
      <c r="I36" s="5" t="s">
        <v>358</v>
      </c>
      <c r="L36" s="5" t="s">
        <v>357</v>
      </c>
      <c r="N36" s="5" t="s">
        <v>358</v>
      </c>
      <c r="P36" s="5" t="s">
        <v>357</v>
      </c>
      <c r="R36" s="5" t="s">
        <v>358</v>
      </c>
      <c r="U36" s="5" t="s">
        <v>357</v>
      </c>
      <c r="W36" s="5" t="s">
        <v>358</v>
      </c>
      <c r="Z36" s="5" t="s">
        <v>357</v>
      </c>
      <c r="AB36" s="5" t="s">
        <v>358</v>
      </c>
      <c r="AK36" s="97">
        <v>0.31101503999999996</v>
      </c>
      <c r="AL36" s="122">
        <f>AL37</f>
        <v>3.7151999999999998</v>
      </c>
      <c r="AM36" s="122">
        <v>5.1631999999999998</v>
      </c>
      <c r="AN36" s="122">
        <v>8.4760000000000009</v>
      </c>
      <c r="AO36" s="122">
        <v>10.544</v>
      </c>
      <c r="AP36" s="4" t="s">
        <v>808</v>
      </c>
      <c r="AQ36" s="97">
        <v>0.03</v>
      </c>
      <c r="AR36" s="116">
        <v>0</v>
      </c>
      <c r="AS36" s="116">
        <v>-2.9569999999999999</v>
      </c>
      <c r="AT36" s="116">
        <v>-5.5339999999999998</v>
      </c>
      <c r="AU36" s="115">
        <v>-7.0910000000000002</v>
      </c>
      <c r="AV36" s="130" t="s">
        <v>827</v>
      </c>
      <c r="AW36" s="130"/>
      <c r="AX36" s="130">
        <v>0.16</v>
      </c>
      <c r="AY36" s="97">
        <f>AX36*1.943844</f>
        <v>0.31101503999999996</v>
      </c>
      <c r="AZ36" s="119"/>
      <c r="BA36" s="119"/>
      <c r="BB36" s="119"/>
      <c r="BC36" s="98">
        <v>-9.6573999999999993E-2</v>
      </c>
      <c r="BD36" s="130" t="s">
        <v>827</v>
      </c>
      <c r="BE36" s="130"/>
    </row>
    <row r="37" spans="2:57" x14ac:dyDescent="0.25">
      <c r="B37" s="5" t="s">
        <v>359</v>
      </c>
      <c r="C37" s="5">
        <v>0</v>
      </c>
      <c r="D37" s="5" t="s">
        <v>360</v>
      </c>
      <c r="G37" s="6" t="s">
        <v>359</v>
      </c>
      <c r="H37" s="5">
        <v>0</v>
      </c>
      <c r="I37" s="5" t="s">
        <v>360</v>
      </c>
      <c r="L37" s="5" t="s">
        <v>359</v>
      </c>
      <c r="M37" s="5">
        <v>0</v>
      </c>
      <c r="N37" s="5" t="s">
        <v>360</v>
      </c>
      <c r="P37" s="5" t="s">
        <v>359</v>
      </c>
      <c r="Q37" s="5">
        <v>30</v>
      </c>
      <c r="R37" s="5" t="s">
        <v>360</v>
      </c>
      <c r="U37" s="5" t="s">
        <v>359</v>
      </c>
      <c r="V37" s="5">
        <v>30</v>
      </c>
      <c r="W37" s="5" t="s">
        <v>360</v>
      </c>
      <c r="Z37" s="5" t="s">
        <v>359</v>
      </c>
      <c r="AA37" s="5">
        <v>30</v>
      </c>
      <c r="AB37" s="5" t="s">
        <v>360</v>
      </c>
      <c r="AK37" s="97">
        <v>0.62203007999999993</v>
      </c>
      <c r="AL37" s="122">
        <v>3.7151999999999998</v>
      </c>
      <c r="AM37" s="122">
        <v>3.2294999999999998</v>
      </c>
      <c r="AN37" s="122">
        <v>6.3986999999999998</v>
      </c>
      <c r="AO37" s="122">
        <v>8.4352</v>
      </c>
      <c r="AP37" s="1"/>
      <c r="AQ37" s="97">
        <v>0.54427631999999992</v>
      </c>
      <c r="AR37" s="116">
        <v>0</v>
      </c>
      <c r="AS37" s="116">
        <v>-6.2009999999999996</v>
      </c>
      <c r="AT37" s="116">
        <v>-10.766999999999999</v>
      </c>
      <c r="AU37" s="115">
        <v>-13.455</v>
      </c>
      <c r="AV37" s="9"/>
      <c r="AW37" s="9"/>
      <c r="AX37" s="130">
        <v>0.32</v>
      </c>
      <c r="AY37" s="97">
        <f t="shared" ref="AY37:AY38" si="10">AX37*1.943844</f>
        <v>0.62203007999999993</v>
      </c>
      <c r="AZ37" s="119"/>
      <c r="BA37" s="119"/>
      <c r="BB37" s="119"/>
      <c r="BC37" s="98">
        <v>-6.8147000000000002</v>
      </c>
      <c r="BD37" s="9"/>
      <c r="BE37" s="9"/>
    </row>
    <row r="38" spans="2:57" x14ac:dyDescent="0.25">
      <c r="B38" s="5" t="s">
        <v>354</v>
      </c>
      <c r="G38" s="6" t="s">
        <v>354</v>
      </c>
      <c r="L38" s="5" t="s">
        <v>354</v>
      </c>
      <c r="P38" s="5" t="s">
        <v>354</v>
      </c>
      <c r="U38" s="5" t="s">
        <v>354</v>
      </c>
      <c r="Z38" s="5" t="s">
        <v>354</v>
      </c>
      <c r="AK38" s="97">
        <v>0.77753760000000005</v>
      </c>
      <c r="AL38" s="122">
        <v>4.9276</v>
      </c>
      <c r="AM38" s="122">
        <v>4.2332999999999998</v>
      </c>
      <c r="AN38" s="122">
        <v>4.8876999999999997</v>
      </c>
      <c r="AO38" s="122">
        <v>8.8743999999999996</v>
      </c>
      <c r="AP38" s="1"/>
      <c r="AQ38" s="97">
        <v>0.58315319999999993</v>
      </c>
      <c r="AR38" s="116">
        <v>0</v>
      </c>
      <c r="AS38" s="115">
        <v>-6.7949999999999999</v>
      </c>
      <c r="AT38" s="116">
        <v>-11.845000000000001</v>
      </c>
      <c r="AU38" s="115">
        <v>-14.361000000000001</v>
      </c>
      <c r="AV38" s="9"/>
      <c r="AW38" s="9"/>
      <c r="AX38" s="130">
        <v>0.46</v>
      </c>
      <c r="AY38" s="97">
        <f t="shared" si="10"/>
        <v>0.89416823999999995</v>
      </c>
      <c r="AZ38" s="119"/>
      <c r="BA38" s="120"/>
      <c r="BB38" s="119"/>
      <c r="BC38" s="98">
        <v>-9.1721900000000005</v>
      </c>
      <c r="BD38" s="9"/>
      <c r="BE38" s="9"/>
    </row>
    <row r="39" spans="2:57" x14ac:dyDescent="0.25">
      <c r="B39" s="4" t="s">
        <v>352</v>
      </c>
      <c r="C39" s="4" t="s">
        <v>338</v>
      </c>
      <c r="D39" s="4" t="s">
        <v>339</v>
      </c>
      <c r="E39" s="4" t="s">
        <v>353</v>
      </c>
      <c r="F39" s="4"/>
      <c r="G39" s="97" t="s">
        <v>352</v>
      </c>
      <c r="H39" s="4" t="s">
        <v>338</v>
      </c>
      <c r="I39" s="4" t="s">
        <v>339</v>
      </c>
      <c r="J39" s="4" t="s">
        <v>353</v>
      </c>
      <c r="L39" s="4" t="s">
        <v>352</v>
      </c>
      <c r="M39" s="4" t="s">
        <v>338</v>
      </c>
      <c r="N39" s="4" t="s">
        <v>339</v>
      </c>
      <c r="O39" s="4" t="s">
        <v>353</v>
      </c>
      <c r="P39" s="4" t="s">
        <v>352</v>
      </c>
      <c r="Q39" s="4" t="s">
        <v>338</v>
      </c>
      <c r="R39" s="4" t="s">
        <v>339</v>
      </c>
      <c r="S39" s="4" t="s">
        <v>353</v>
      </c>
      <c r="T39" s="4"/>
      <c r="U39" s="4" t="s">
        <v>352</v>
      </c>
      <c r="V39" s="4" t="s">
        <v>338</v>
      </c>
      <c r="W39" s="4" t="s">
        <v>339</v>
      </c>
      <c r="X39" s="4" t="s">
        <v>353</v>
      </c>
      <c r="Z39" s="4" t="s">
        <v>352</v>
      </c>
      <c r="AA39" s="4" t="s">
        <v>338</v>
      </c>
      <c r="AB39" s="4" t="s">
        <v>339</v>
      </c>
      <c r="AC39" s="4" t="s">
        <v>353</v>
      </c>
      <c r="AL39" s="97" t="s">
        <v>807</v>
      </c>
      <c r="AM39" s="1"/>
      <c r="AN39" s="1"/>
      <c r="AO39" s="1"/>
      <c r="AP39" s="1"/>
      <c r="AQ39" s="97">
        <v>0.62203008000000004</v>
      </c>
      <c r="AR39" s="116">
        <v>0</v>
      </c>
      <c r="AS39" s="115">
        <v>-7.2670000000000003</v>
      </c>
      <c r="AT39" s="127">
        <v>-12.625999999999999</v>
      </c>
      <c r="AU39" s="115">
        <v>-15.114000000000001</v>
      </c>
      <c r="AV39" s="9"/>
      <c r="AW39" s="9"/>
      <c r="AX39" s="9"/>
      <c r="AY39" s="9"/>
      <c r="AZ39" s="9"/>
      <c r="BA39" s="9"/>
      <c r="BB39" s="9"/>
      <c r="BC39" s="109"/>
      <c r="BD39" s="9"/>
      <c r="BE39" s="9"/>
    </row>
    <row r="40" spans="2:57" x14ac:dyDescent="0.25">
      <c r="AK40" s="97">
        <v>0.31101503999999996</v>
      </c>
      <c r="AL40" s="128">
        <f>AL36-AVERAGE($AL$36:$AL$38)</f>
        <v>-0.40413333333333368</v>
      </c>
      <c r="AM40" s="128">
        <f t="shared" ref="AM40:AO40" si="11">AM36-AVERAGE($AL$36:$AL$38)</f>
        <v>1.0438666666666663</v>
      </c>
      <c r="AN40" s="128">
        <f t="shared" si="11"/>
        <v>4.3566666666666674</v>
      </c>
      <c r="AO40" s="128">
        <f t="shared" si="11"/>
        <v>6.424666666666667</v>
      </c>
      <c r="AP40" s="4" t="s">
        <v>808</v>
      </c>
      <c r="AQ40" s="97">
        <v>0.66090695999999993</v>
      </c>
      <c r="AR40" s="116">
        <v>0</v>
      </c>
      <c r="AS40" s="115">
        <v>-7.62</v>
      </c>
      <c r="AT40" s="116">
        <v>-13.269</v>
      </c>
      <c r="AU40" s="115">
        <v>-15.715</v>
      </c>
      <c r="AX40" s="142"/>
      <c r="AY40" s="142"/>
      <c r="AZ40" s="142"/>
      <c r="BA40" s="142"/>
      <c r="BB40" s="142"/>
      <c r="BC40" s="135"/>
      <c r="BD40" s="142"/>
    </row>
    <row r="41" spans="2:57" x14ac:dyDescent="0.25">
      <c r="AK41" s="97">
        <v>0.62203007999999993</v>
      </c>
      <c r="AL41" s="128">
        <f t="shared" ref="AL41:AO41" si="12">AL37-AVERAGE($AL$36:$AL$38)</f>
        <v>-0.40413333333333368</v>
      </c>
      <c r="AM41" s="128">
        <f t="shared" si="12"/>
        <v>-0.8898333333333337</v>
      </c>
      <c r="AN41" s="128">
        <f t="shared" si="12"/>
        <v>2.2793666666666663</v>
      </c>
      <c r="AO41" s="128">
        <f t="shared" si="12"/>
        <v>4.3158666666666665</v>
      </c>
      <c r="AP41" s="1"/>
      <c r="AQ41" s="97">
        <v>0.85529136000000006</v>
      </c>
      <c r="AR41" s="116">
        <v>0</v>
      </c>
      <c r="AS41" s="115">
        <v>-8.4990000000000006</v>
      </c>
      <c r="AT41" s="116">
        <v>-15.058999999999999</v>
      </c>
      <c r="AU41" s="115">
        <v>-17.190000000000001</v>
      </c>
      <c r="AX41" s="140"/>
      <c r="AY41" s="140" t="s">
        <v>340</v>
      </c>
      <c r="AZ41" s="140" t="s">
        <v>367</v>
      </c>
      <c r="BA41" s="142"/>
      <c r="BB41" s="142"/>
      <c r="BC41" s="140"/>
      <c r="BD41" s="142"/>
    </row>
    <row r="42" spans="2:57" x14ac:dyDescent="0.25">
      <c r="AK42" s="97">
        <v>0.77753760000000005</v>
      </c>
      <c r="AL42" s="128">
        <f t="shared" ref="AL42:AO42" si="13">AL38-AVERAGE($AL$36:$AL$38)</f>
        <v>0.80826666666666647</v>
      </c>
      <c r="AM42" s="128">
        <f t="shared" si="13"/>
        <v>0.11396666666666633</v>
      </c>
      <c r="AN42" s="128">
        <f t="shared" si="13"/>
        <v>0.7683666666666662</v>
      </c>
      <c r="AO42" s="128">
        <f t="shared" si="13"/>
        <v>4.7550666666666661</v>
      </c>
      <c r="AP42" s="1"/>
      <c r="AQ42" s="97"/>
      <c r="AR42" s="9"/>
      <c r="AS42" s="9"/>
      <c r="AT42" s="9"/>
      <c r="AU42" s="9"/>
      <c r="AX42" s="97"/>
      <c r="AY42" s="140" t="s">
        <v>345</v>
      </c>
      <c r="AZ42" s="97">
        <v>0</v>
      </c>
      <c r="BA42" s="97">
        <v>10</v>
      </c>
      <c r="BB42" s="97">
        <v>20</v>
      </c>
      <c r="BC42" s="97">
        <v>30</v>
      </c>
      <c r="BD42" s="142"/>
    </row>
    <row r="43" spans="2:57" x14ac:dyDescent="0.25">
      <c r="AK43" s="96"/>
      <c r="AL43" s="1"/>
      <c r="AM43" s="1"/>
      <c r="AN43" s="1"/>
      <c r="AO43" s="1"/>
      <c r="AP43" s="1"/>
      <c r="AQ43" s="97">
        <v>0.03</v>
      </c>
      <c r="AR43" s="126">
        <f>AR36+AR$35</f>
        <v>0</v>
      </c>
      <c r="AS43" s="126">
        <f t="shared" ref="AS43:AU43" si="14">AS36+AS$35</f>
        <v>7.0430000000000001</v>
      </c>
      <c r="AT43" s="126">
        <f t="shared" si="14"/>
        <v>14.466000000000001</v>
      </c>
      <c r="AU43" s="126">
        <f t="shared" si="14"/>
        <v>20.509</v>
      </c>
      <c r="AV43" s="4" t="s">
        <v>808</v>
      </c>
      <c r="AW43" s="140"/>
      <c r="AX43" s="130">
        <v>0.16</v>
      </c>
      <c r="AY43" s="97">
        <f>AX43*1.943844</f>
        <v>0.31101503999999996</v>
      </c>
      <c r="AZ43" s="119"/>
      <c r="BA43" s="119"/>
      <c r="BB43" s="119"/>
      <c r="BC43" s="126">
        <f t="shared" ref="BC43:BC45" si="15">BC36+BC$35</f>
        <v>29.903426</v>
      </c>
      <c r="BD43" s="140" t="s">
        <v>808</v>
      </c>
      <c r="BE43" s="140"/>
    </row>
    <row r="44" spans="2:57" x14ac:dyDescent="0.25">
      <c r="AK44" s="96"/>
      <c r="AL44" s="1"/>
      <c r="AM44" s="1"/>
      <c r="AN44" s="1"/>
      <c r="AO44" s="1"/>
      <c r="AP44" s="1"/>
      <c r="AQ44" s="97">
        <v>0.54427631999999992</v>
      </c>
      <c r="AR44" s="126">
        <f t="shared" ref="AR44:AU44" si="16">AR37+AR$35</f>
        <v>0</v>
      </c>
      <c r="AS44" s="126">
        <f t="shared" si="16"/>
        <v>3.7990000000000004</v>
      </c>
      <c r="AT44" s="126">
        <f t="shared" si="16"/>
        <v>9.2330000000000005</v>
      </c>
      <c r="AU44" s="126">
        <f t="shared" si="16"/>
        <v>14.145000000000001</v>
      </c>
      <c r="AX44" s="130">
        <v>0.32</v>
      </c>
      <c r="AY44" s="97">
        <f t="shared" ref="AY44:AY45" si="17">AX44*1.943844</f>
        <v>0.62203007999999993</v>
      </c>
      <c r="AZ44" s="119"/>
      <c r="BA44" s="119"/>
      <c r="BB44" s="119"/>
      <c r="BC44" s="126">
        <f t="shared" si="15"/>
        <v>23.185299999999998</v>
      </c>
      <c r="BD44" s="142"/>
    </row>
    <row r="45" spans="2:57" x14ac:dyDescent="0.25">
      <c r="F45" s="4"/>
      <c r="AK45" s="96"/>
      <c r="AL45" s="1"/>
      <c r="AM45" s="1"/>
      <c r="AN45" s="1"/>
      <c r="AO45" s="1"/>
      <c r="AP45" s="1"/>
      <c r="AQ45" s="97">
        <v>0.58315319999999993</v>
      </c>
      <c r="AR45" s="126">
        <f t="shared" ref="AR45:AU45" si="18">AR38+AR$35</f>
        <v>0</v>
      </c>
      <c r="AS45" s="126">
        <f t="shared" si="18"/>
        <v>3.2050000000000001</v>
      </c>
      <c r="AT45" s="126">
        <f t="shared" si="18"/>
        <v>8.1549999999999994</v>
      </c>
      <c r="AU45" s="126">
        <f t="shared" si="18"/>
        <v>13.239000000000001</v>
      </c>
      <c r="AX45" s="130">
        <v>0.46</v>
      </c>
      <c r="AY45" s="97">
        <f t="shared" si="17"/>
        <v>0.89416823999999995</v>
      </c>
      <c r="AZ45" s="119"/>
      <c r="BA45" s="120"/>
      <c r="BB45" s="119"/>
      <c r="BC45" s="126">
        <f t="shared" si="15"/>
        <v>20.827809999999999</v>
      </c>
      <c r="BD45" s="142"/>
    </row>
    <row r="46" spans="2:57" x14ac:dyDescent="0.25">
      <c r="AK46" s="96"/>
      <c r="AL46" s="1"/>
      <c r="AM46" s="1"/>
      <c r="AN46" s="1"/>
      <c r="AO46" s="1"/>
      <c r="AP46" s="1"/>
      <c r="AQ46" s="97">
        <v>0.62203008000000004</v>
      </c>
      <c r="AR46" s="126">
        <f t="shared" ref="AR46:AU46" si="19">AR39+AR$35</f>
        <v>0</v>
      </c>
      <c r="AS46" s="126">
        <f t="shared" si="19"/>
        <v>2.7329999999999997</v>
      </c>
      <c r="AT46" s="126">
        <f t="shared" si="19"/>
        <v>7.3740000000000006</v>
      </c>
      <c r="AU46" s="126">
        <f t="shared" si="19"/>
        <v>12.486000000000001</v>
      </c>
    </row>
    <row r="47" spans="2:57" x14ac:dyDescent="0.25">
      <c r="AK47" s="96"/>
      <c r="AL47" s="1"/>
      <c r="AM47" s="1"/>
      <c r="AN47" s="1"/>
      <c r="AO47" s="1"/>
      <c r="AP47" s="1"/>
      <c r="AQ47" s="97">
        <v>0.66090695999999993</v>
      </c>
      <c r="AR47" s="126">
        <f t="shared" ref="AR47:AU47" si="20">AR40+AR$35</f>
        <v>0</v>
      </c>
      <c r="AS47" s="126">
        <f t="shared" si="20"/>
        <v>2.38</v>
      </c>
      <c r="AT47" s="126">
        <f t="shared" si="20"/>
        <v>6.7309999999999999</v>
      </c>
      <c r="AU47" s="126">
        <f t="shared" si="20"/>
        <v>11.885000000000002</v>
      </c>
    </row>
    <row r="48" spans="2:57" x14ac:dyDescent="0.25">
      <c r="AQ48" s="97">
        <v>0.85529136000000006</v>
      </c>
      <c r="AR48" s="126">
        <f t="shared" ref="AR48:AU48" si="21">AR41+AR$35</f>
        <v>0</v>
      </c>
      <c r="AS48" s="126">
        <f t="shared" si="21"/>
        <v>1.5009999999999994</v>
      </c>
      <c r="AT48" s="126">
        <f t="shared" si="21"/>
        <v>4.9410000000000007</v>
      </c>
      <c r="AU48" s="126">
        <f t="shared" si="21"/>
        <v>10.41</v>
      </c>
    </row>
    <row r="49" spans="6:55" x14ac:dyDescent="0.25">
      <c r="AR49" s="129"/>
      <c r="AS49" s="129"/>
      <c r="AT49" s="129"/>
      <c r="AU49" s="129"/>
    </row>
    <row r="50" spans="6:55" x14ac:dyDescent="0.25">
      <c r="AK50" s="4" t="s">
        <v>339</v>
      </c>
      <c r="AL50" s="4" t="s">
        <v>367</v>
      </c>
      <c r="AQ50" s="4" t="s">
        <v>339</v>
      </c>
      <c r="AR50" s="4" t="s">
        <v>367</v>
      </c>
      <c r="AS50" s="4"/>
      <c r="AT50" s="4"/>
      <c r="AU50" s="4"/>
      <c r="AX50" s="140"/>
      <c r="AY50" s="140" t="s">
        <v>340</v>
      </c>
      <c r="AZ50" s="140" t="s">
        <v>367</v>
      </c>
      <c r="BA50" s="139"/>
      <c r="BB50" s="139"/>
      <c r="BC50" s="140"/>
    </row>
    <row r="51" spans="6:55" x14ac:dyDescent="0.25">
      <c r="F51" s="4"/>
      <c r="AK51" s="4" t="s">
        <v>345</v>
      </c>
      <c r="AL51" s="97">
        <v>0</v>
      </c>
      <c r="AM51" s="97">
        <v>10</v>
      </c>
      <c r="AN51" s="97">
        <v>20</v>
      </c>
      <c r="AO51" s="97">
        <v>27.6</v>
      </c>
      <c r="AP51" s="1"/>
      <c r="AQ51" s="4" t="s">
        <v>345</v>
      </c>
      <c r="AR51" s="97">
        <v>0</v>
      </c>
      <c r="AS51" s="97">
        <v>10</v>
      </c>
      <c r="AT51" s="97">
        <v>20</v>
      </c>
      <c r="AU51" s="97">
        <v>27.6</v>
      </c>
      <c r="AV51" s="97"/>
      <c r="AW51" s="97"/>
      <c r="AX51" s="97"/>
      <c r="AY51" s="140" t="s">
        <v>345</v>
      </c>
      <c r="AZ51" s="97">
        <v>0</v>
      </c>
      <c r="BA51" s="97">
        <v>10</v>
      </c>
      <c r="BB51" s="97">
        <v>20</v>
      </c>
      <c r="BC51" s="97">
        <v>27.6</v>
      </c>
    </row>
    <row r="52" spans="6:55" x14ac:dyDescent="0.25">
      <c r="AK52" s="97">
        <v>0.31101503999999996</v>
      </c>
      <c r="AL52" s="122">
        <v>0.2</v>
      </c>
      <c r="AM52" s="122">
        <v>-0.2681</v>
      </c>
      <c r="AN52" s="122">
        <v>-0.15029999999999999</v>
      </c>
      <c r="AO52" s="122">
        <v>1.7000000000000001E-2</v>
      </c>
      <c r="AP52" s="1"/>
      <c r="AQ52" s="97">
        <v>0.03</v>
      </c>
      <c r="AR52" s="115">
        <v>-3.4239999999999999</v>
      </c>
      <c r="AS52" s="115">
        <v>-3.3959999999999999</v>
      </c>
      <c r="AT52" s="115">
        <v>-3.2810000000000001</v>
      </c>
      <c r="AU52" s="115">
        <v>-3.161</v>
      </c>
      <c r="AV52" s="9"/>
      <c r="AW52" s="9"/>
      <c r="AX52" s="130">
        <v>0.16</v>
      </c>
      <c r="AY52" s="97">
        <f>AX52*1.943844</f>
        <v>0.31101503999999996</v>
      </c>
      <c r="AZ52" s="119"/>
      <c r="BA52" s="119"/>
      <c r="BB52" s="119"/>
      <c r="BC52" s="98">
        <v>-1.5389999999999999</v>
      </c>
    </row>
    <row r="53" spans="6:55" x14ac:dyDescent="0.25">
      <c r="AK53" s="97">
        <v>0.62203007999999993</v>
      </c>
      <c r="AL53" s="122">
        <v>-2.5</v>
      </c>
      <c r="AM53" s="122">
        <v>-1.4244000000000001</v>
      </c>
      <c r="AN53" s="122">
        <v>0.23710000000000001</v>
      </c>
      <c r="AO53" s="122">
        <v>0.80330000000000001</v>
      </c>
      <c r="AP53" s="1"/>
      <c r="AQ53" s="97">
        <v>0.54427631999999992</v>
      </c>
      <c r="AR53" s="115">
        <v>-4.4610000000000003</v>
      </c>
      <c r="AS53" s="115">
        <v>-4.1539999999999999</v>
      </c>
      <c r="AT53" s="115">
        <v>-3.431</v>
      </c>
      <c r="AU53" s="115">
        <v>-2.6480000000000001</v>
      </c>
      <c r="AV53" s="9"/>
      <c r="AW53" s="9"/>
      <c r="AX53" s="130">
        <v>0.32</v>
      </c>
      <c r="AY53" s="97">
        <f t="shared" ref="AY53:AY54" si="22">AX53*1.943844</f>
        <v>0.62203007999999993</v>
      </c>
      <c r="AZ53" s="119"/>
      <c r="BA53" s="119"/>
      <c r="BB53" s="119"/>
      <c r="BC53" s="98">
        <v>-2.3005399999999998</v>
      </c>
    </row>
    <row r="54" spans="6:55" x14ac:dyDescent="0.25">
      <c r="AK54" s="97">
        <v>0.77753760000000005</v>
      </c>
      <c r="AL54" s="122">
        <v>2.4</v>
      </c>
      <c r="AM54" s="122">
        <v>1.8108</v>
      </c>
      <c r="AN54" s="119">
        <v>6.8108000000000004</v>
      </c>
      <c r="AO54" s="119">
        <v>5.3913000000000002</v>
      </c>
      <c r="AP54" s="1"/>
      <c r="AQ54" s="97">
        <v>0.58315319999999993</v>
      </c>
      <c r="AR54" s="115">
        <v>-3.7570000000000001</v>
      </c>
      <c r="AS54" s="115">
        <v>-3.496</v>
      </c>
      <c r="AT54" s="115">
        <v>-2.6360000000000001</v>
      </c>
      <c r="AU54" s="115">
        <v>-1.897</v>
      </c>
      <c r="AV54" s="9"/>
      <c r="AW54" s="9"/>
      <c r="AX54" s="130">
        <v>0.46</v>
      </c>
      <c r="AY54" s="97">
        <f t="shared" si="22"/>
        <v>0.89416823999999995</v>
      </c>
      <c r="AZ54" s="119"/>
      <c r="BA54" s="120"/>
      <c r="BB54" s="119"/>
      <c r="BC54" s="98">
        <v>0.62028000000000005</v>
      </c>
    </row>
    <row r="55" spans="6:55" x14ac:dyDescent="0.25">
      <c r="AK55" s="97"/>
      <c r="AL55" s="1"/>
      <c r="AN55" s="118"/>
      <c r="AO55" s="1"/>
      <c r="AQ55" s="97">
        <v>0.62203008000000004</v>
      </c>
      <c r="AR55" s="115">
        <v>-2.8180000000000001</v>
      </c>
      <c r="AS55" s="115">
        <v>-2.6379999999999999</v>
      </c>
      <c r="AT55" s="115">
        <v>-1.819</v>
      </c>
      <c r="AU55" s="115">
        <v>-1.0549999999999999</v>
      </c>
      <c r="AV55" s="9"/>
      <c r="AW55" s="9"/>
      <c r="AX55" s="9"/>
      <c r="AY55" s="9"/>
      <c r="AZ55" s="9"/>
      <c r="BA55" s="9"/>
      <c r="BB55" s="9"/>
      <c r="BC55" s="9"/>
    </row>
    <row r="56" spans="6:55" x14ac:dyDescent="0.25">
      <c r="AQ56" s="97">
        <v>0.66090695999999993</v>
      </c>
      <c r="AR56" s="115">
        <v>-1.7849999999999999</v>
      </c>
      <c r="AS56" s="115">
        <v>-1.6839999999999999</v>
      </c>
      <c r="AT56" s="115">
        <v>-0.94399999999999995</v>
      </c>
      <c r="AU56" s="115">
        <v>-0.182</v>
      </c>
      <c r="AZ56" s="142"/>
      <c r="BA56" s="142"/>
      <c r="BB56" s="142"/>
    </row>
    <row r="57" spans="6:55" x14ac:dyDescent="0.25">
      <c r="AQ57" s="97">
        <v>0.85529136000000006</v>
      </c>
      <c r="AR57" s="115">
        <v>3.05</v>
      </c>
      <c r="AS57" s="115">
        <v>2.9119999999999999</v>
      </c>
      <c r="AT57" s="115">
        <v>3.3260000000000001</v>
      </c>
      <c r="AU57" s="115">
        <v>3.9590000000000001</v>
      </c>
    </row>
    <row r="58" spans="6:55" x14ac:dyDescent="0.25">
      <c r="AQ58" s="97"/>
      <c r="AR58" s="9"/>
      <c r="AS58" s="9"/>
      <c r="AT58" s="9"/>
      <c r="AU58" s="9"/>
    </row>
    <row r="59" spans="6:55" x14ac:dyDescent="0.25">
      <c r="AQ59" s="97"/>
      <c r="AR59" s="9"/>
      <c r="AS59" s="9"/>
      <c r="AT59" s="9"/>
      <c r="AU59" s="9"/>
    </row>
    <row r="60" spans="6:55" x14ac:dyDescent="0.25">
      <c r="AQ60" s="97"/>
      <c r="AR60" s="9"/>
      <c r="AS60" s="9"/>
      <c r="AT60" s="9"/>
      <c r="AU60" s="9"/>
    </row>
    <row r="61" spans="6:55" x14ac:dyDescent="0.25">
      <c r="AQ61" s="97"/>
      <c r="AR61" s="9"/>
      <c r="AS61" s="9"/>
      <c r="AT61" s="9"/>
      <c r="AU61" s="9"/>
    </row>
    <row r="62" spans="6:55" x14ac:dyDescent="0.25">
      <c r="AQ62" s="97"/>
      <c r="AR62" s="9"/>
      <c r="AS62" s="9"/>
      <c r="AT62" s="9"/>
      <c r="AU62" s="9"/>
    </row>
    <row r="63" spans="6:55" x14ac:dyDescent="0.25">
      <c r="AQ63" s="97"/>
      <c r="AR63" s="9"/>
      <c r="AS63" s="9"/>
      <c r="AT63" s="9"/>
      <c r="AU63" s="9"/>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63"/>
  <sheetViews>
    <sheetView topLeftCell="Y1" zoomScale="70" zoomScaleNormal="70" workbookViewId="0">
      <selection activeCell="AF37" sqref="AF37"/>
    </sheetView>
  </sheetViews>
  <sheetFormatPr defaultRowHeight="15" x14ac:dyDescent="0.25"/>
  <cols>
    <col min="1" max="1" width="9.140625" style="5"/>
    <col min="2" max="2" width="14.5703125" style="5" bestFit="1" customWidth="1"/>
    <col min="3" max="3" width="15.28515625" style="5" bestFit="1" customWidth="1"/>
    <col min="4" max="5" width="14.28515625" style="5" bestFit="1" customWidth="1"/>
    <col min="6" max="6" width="10.5703125" style="5" bestFit="1" customWidth="1"/>
    <col min="7" max="7" width="9.140625" style="6"/>
    <col min="8" max="9" width="11.7109375" style="5" customWidth="1"/>
    <col min="10" max="10" width="18.7109375" style="5" bestFit="1" customWidth="1"/>
    <col min="11" max="11" width="10.5703125" style="5" bestFit="1" customWidth="1"/>
    <col min="12" max="12" width="11" style="5" bestFit="1" customWidth="1"/>
    <col min="13" max="13" width="9.140625" style="5"/>
    <col min="14" max="14" width="15" style="5" bestFit="1" customWidth="1"/>
    <col min="15" max="15" width="21.140625" style="5" bestFit="1" customWidth="1"/>
    <col min="16" max="18" width="23.42578125" style="5" bestFit="1" customWidth="1"/>
    <col min="19" max="19" width="24.28515625" style="5" customWidth="1"/>
    <col min="20" max="20" width="18.140625" style="5" bestFit="1" customWidth="1"/>
    <col min="21" max="22" width="17.85546875" style="5" bestFit="1" customWidth="1"/>
    <col min="23" max="23" width="13" style="5" customWidth="1"/>
    <col min="24" max="24" width="16.42578125" style="5" customWidth="1"/>
    <col min="25" max="28" width="9.140625" style="5"/>
    <col min="29" max="29" width="11" style="5" bestFit="1" customWidth="1"/>
    <col min="30" max="30" width="9.7109375" style="5" bestFit="1" customWidth="1"/>
    <col min="31" max="31" width="9.5703125" style="5" bestFit="1" customWidth="1"/>
    <col min="32" max="32" width="9.85546875" style="5" bestFit="1" customWidth="1"/>
    <col min="33" max="33" width="10.5703125" style="5" bestFit="1" customWidth="1"/>
    <col min="34" max="34" width="9.140625" style="5"/>
    <col min="35" max="35" width="14.7109375" style="5" bestFit="1" customWidth="1"/>
    <col min="36" max="36" width="11" style="5" bestFit="1" customWidth="1"/>
    <col min="37" max="37" width="15.140625" style="5" customWidth="1"/>
    <col min="38" max="38" width="18.85546875" style="5" bestFit="1" customWidth="1"/>
    <col min="39" max="39" width="6.28515625" style="5" bestFit="1" customWidth="1"/>
    <col min="40" max="40" width="9.140625" style="5"/>
    <col min="41" max="41" width="9.85546875" style="5" customWidth="1"/>
    <col min="42" max="42" width="11" style="5" bestFit="1" customWidth="1"/>
    <col min="43" max="43" width="14.42578125" style="5" customWidth="1"/>
    <col min="44" max="16384" width="9.140625" style="5"/>
  </cols>
  <sheetData>
    <row r="1" spans="2:49" x14ac:dyDescent="0.25">
      <c r="B1" s="5" t="s">
        <v>805</v>
      </c>
      <c r="J1" s="5" t="s">
        <v>803</v>
      </c>
      <c r="R1" s="5" t="s">
        <v>802</v>
      </c>
      <c r="W1" s="5" t="s">
        <v>804</v>
      </c>
      <c r="AK1" s="5" t="s">
        <v>801</v>
      </c>
      <c r="AM1" s="115" t="s">
        <v>806</v>
      </c>
      <c r="AQ1" s="5" t="s">
        <v>802</v>
      </c>
    </row>
    <row r="2" spans="2:49" s="4" customFormat="1" x14ac:dyDescent="0.25">
      <c r="B2" s="4" t="s">
        <v>345</v>
      </c>
      <c r="C2" s="4" t="s">
        <v>337</v>
      </c>
      <c r="D2" s="4" t="s">
        <v>338</v>
      </c>
      <c r="E2" s="4" t="s">
        <v>339</v>
      </c>
      <c r="F2" s="4" t="s">
        <v>346</v>
      </c>
      <c r="G2" s="97" t="s">
        <v>366</v>
      </c>
      <c r="H2" s="4" t="s">
        <v>348</v>
      </c>
      <c r="J2" s="4" t="s">
        <v>337</v>
      </c>
      <c r="K2" s="4" t="s">
        <v>345</v>
      </c>
      <c r="L2" s="4" t="s">
        <v>361</v>
      </c>
      <c r="M2" s="4" t="s">
        <v>338</v>
      </c>
      <c r="N2" s="4" t="s">
        <v>465</v>
      </c>
      <c r="O2" s="4" t="s">
        <v>339</v>
      </c>
      <c r="P2" s="4" t="s">
        <v>348</v>
      </c>
      <c r="R2" s="4" t="s">
        <v>363</v>
      </c>
      <c r="S2" s="4" t="s">
        <v>362</v>
      </c>
      <c r="T2" s="4" t="s">
        <v>361</v>
      </c>
      <c r="U2" s="4" t="s">
        <v>338</v>
      </c>
      <c r="V2" s="4" t="s">
        <v>465</v>
      </c>
      <c r="W2" s="4" t="s">
        <v>339</v>
      </c>
      <c r="X2" s="4" t="s">
        <v>365</v>
      </c>
      <c r="Y2" s="4" t="s">
        <v>348</v>
      </c>
      <c r="AK2" s="4" t="s">
        <v>338</v>
      </c>
      <c r="AL2" s="4" t="s">
        <v>367</v>
      </c>
      <c r="AQ2" s="4" t="s">
        <v>338</v>
      </c>
      <c r="AR2" s="4" t="s">
        <v>367</v>
      </c>
    </row>
    <row r="3" spans="2:49" x14ac:dyDescent="0.25">
      <c r="B3" s="98">
        <v>4.0899999999999999E-2</v>
      </c>
      <c r="C3" s="99">
        <f>B3*0.5144444</f>
        <v>2.1040775960000001E-2</v>
      </c>
      <c r="D3" s="98">
        <v>5.7979000000000003</v>
      </c>
      <c r="E3" s="98">
        <v>0.58230000000000004</v>
      </c>
      <c r="F3" s="98">
        <v>-0.25650000000000001</v>
      </c>
      <c r="G3" s="99">
        <f>CONVERT(F3,"lbf","N")</f>
        <v>-1.1409688443143182</v>
      </c>
      <c r="H3" s="99">
        <f>-(G3)/((0.5*1000*((C3)^2))*(PI()*0.91^2))</f>
        <v>1.9812880484232926</v>
      </c>
      <c r="J3" s="98">
        <v>0</v>
      </c>
      <c r="K3" s="99">
        <v>0</v>
      </c>
      <c r="L3" s="99"/>
      <c r="M3" s="99"/>
      <c r="N3" s="99">
        <f>M3+($D$3-$M$3)</f>
        <v>5.7979000000000003</v>
      </c>
      <c r="O3" s="98"/>
      <c r="P3" s="98">
        <v>0.86</v>
      </c>
      <c r="R3" s="115">
        <v>0.1</v>
      </c>
      <c r="S3" s="99">
        <f>R3/5*1.943844</f>
        <v>3.8876879999999996E-2</v>
      </c>
      <c r="T3" s="124"/>
      <c r="U3" s="99">
        <f>CONVERT(T3,"m","ft")</f>
        <v>0</v>
      </c>
      <c r="V3" s="99">
        <f>U3+($D$3-$U$3)</f>
        <v>5.7979000000000003</v>
      </c>
      <c r="W3" s="115"/>
      <c r="X3" s="99"/>
      <c r="Y3" s="125">
        <f t="shared" ref="Y3:Y26" si="0">(X3)/((0.5*1000*((R3/5)^2))*(PI()*0.91^2))</f>
        <v>0</v>
      </c>
      <c r="AK3" s="4" t="s">
        <v>345</v>
      </c>
      <c r="AL3" s="97">
        <v>0</v>
      </c>
      <c r="AM3" s="97">
        <v>10</v>
      </c>
      <c r="AN3" s="97">
        <v>20</v>
      </c>
      <c r="AO3" s="97">
        <v>27.6</v>
      </c>
      <c r="AQ3" s="4" t="s">
        <v>345</v>
      </c>
      <c r="AR3" s="97">
        <v>0</v>
      </c>
      <c r="AS3" s="97">
        <v>10</v>
      </c>
      <c r="AT3" s="97">
        <v>20</v>
      </c>
      <c r="AU3" s="97">
        <v>27.6</v>
      </c>
      <c r="AV3" s="97"/>
      <c r="AW3" s="96"/>
    </row>
    <row r="4" spans="2:49" x14ac:dyDescent="0.25">
      <c r="B4" s="98">
        <v>8.14E-2</v>
      </c>
      <c r="C4" s="99">
        <f t="shared" ref="C4:C26" si="1">B4*0.5144444</f>
        <v>4.1875774160000004E-2</v>
      </c>
      <c r="D4" s="98">
        <v>5.7503000000000002</v>
      </c>
      <c r="E4" s="98">
        <v>0.95579999999999998</v>
      </c>
      <c r="F4" s="98">
        <v>-0.55059999999999998</v>
      </c>
      <c r="G4" s="99">
        <f t="shared" ref="G4:G24" si="2">CONVERT(F4,"lbf","N")</f>
        <v>-2.4491908213624312</v>
      </c>
      <c r="H4" s="99">
        <f t="shared" ref="H4:H26" si="3">-(G4)/((0.5*1000*((C4)^2))*(PI()*0.91^2))</f>
        <v>1.0737279631957892</v>
      </c>
      <c r="J4" s="98">
        <v>0.08</v>
      </c>
      <c r="K4" s="99">
        <v>0.15550751999999998</v>
      </c>
      <c r="L4" s="99"/>
      <c r="M4" s="99"/>
      <c r="N4" s="99">
        <f t="shared" ref="N4:N9" si="4">M4+($D$3-$M$3)</f>
        <v>5.7979000000000003</v>
      </c>
      <c r="O4" s="99"/>
      <c r="P4" s="98">
        <v>0.86</v>
      </c>
      <c r="R4" s="115">
        <v>0.2</v>
      </c>
      <c r="S4" s="99">
        <f t="shared" ref="S4:S26" si="5">R4/5*1.943844</f>
        <v>7.7753759999999991E-2</v>
      </c>
      <c r="T4" s="124"/>
      <c r="U4" s="99">
        <f t="shared" ref="U4:U26" si="6">CONVERT(T4,"m","ft")</f>
        <v>0</v>
      </c>
      <c r="V4" s="99">
        <f t="shared" ref="V4:V26" si="7">U4+($D$3-$U$3)</f>
        <v>5.7979000000000003</v>
      </c>
      <c r="W4" s="115"/>
      <c r="X4" s="99"/>
      <c r="Y4" s="125">
        <f t="shared" si="0"/>
        <v>0</v>
      </c>
      <c r="AK4" s="97">
        <v>0.31101503999999996</v>
      </c>
      <c r="AL4" s="122"/>
      <c r="AM4" s="116"/>
      <c r="AN4" s="116"/>
      <c r="AO4" s="122"/>
      <c r="AQ4" s="97">
        <v>0.31101504000000002</v>
      </c>
      <c r="AR4" s="121"/>
      <c r="AS4" s="119"/>
      <c r="AT4" s="119"/>
      <c r="AU4" s="120"/>
      <c r="AV4" s="6"/>
      <c r="AW4" s="96"/>
    </row>
    <row r="5" spans="2:49" x14ac:dyDescent="0.25">
      <c r="B5" s="98">
        <v>0.123</v>
      </c>
      <c r="C5" s="99">
        <f t="shared" si="1"/>
        <v>6.3276661200000001E-2</v>
      </c>
      <c r="D5" s="98">
        <v>5.7234999999999996</v>
      </c>
      <c r="E5" s="98">
        <v>1.3154999999999999</v>
      </c>
      <c r="F5" s="98">
        <v>-1.0044999999999999</v>
      </c>
      <c r="G5" s="99">
        <f t="shared" si="2"/>
        <v>-4.4682386125291718</v>
      </c>
      <c r="H5" s="99">
        <f t="shared" si="3"/>
        <v>0.85791958960715409</v>
      </c>
      <c r="J5" s="98">
        <v>0.16</v>
      </c>
      <c r="K5" s="99">
        <v>0.31101503999999996</v>
      </c>
      <c r="L5" s="99"/>
      <c r="M5" s="99"/>
      <c r="N5" s="99">
        <f t="shared" si="4"/>
        <v>5.7979000000000003</v>
      </c>
      <c r="O5" s="99"/>
      <c r="P5" s="98">
        <v>0.86</v>
      </c>
      <c r="R5" s="115">
        <v>0.3</v>
      </c>
      <c r="S5" s="99">
        <f t="shared" si="5"/>
        <v>0.11663063999999999</v>
      </c>
      <c r="T5" s="124"/>
      <c r="U5" s="99">
        <f t="shared" si="6"/>
        <v>0</v>
      </c>
      <c r="V5" s="99">
        <f t="shared" si="7"/>
        <v>5.7979000000000003</v>
      </c>
      <c r="W5" s="115"/>
      <c r="X5" s="99"/>
      <c r="Y5" s="125">
        <f t="shared" si="0"/>
        <v>0</v>
      </c>
      <c r="AK5" s="97">
        <v>0.62203007999999993</v>
      </c>
      <c r="AL5" s="122"/>
      <c r="AM5" s="116"/>
      <c r="AN5" s="116"/>
      <c r="AO5" s="122"/>
      <c r="AQ5" s="97">
        <v>0.54427631999999992</v>
      </c>
      <c r="AR5" s="121"/>
      <c r="AS5" s="119"/>
      <c r="AT5" s="119"/>
      <c r="AU5" s="120"/>
      <c r="AV5" s="6"/>
      <c r="AW5" s="96"/>
    </row>
    <row r="6" spans="2:49" x14ac:dyDescent="0.25">
      <c r="B6" s="98">
        <v>0.16109999999999999</v>
      </c>
      <c r="C6" s="99">
        <f t="shared" si="1"/>
        <v>8.2876992839999997E-2</v>
      </c>
      <c r="D6" s="98">
        <v>5.7281000000000004</v>
      </c>
      <c r="E6" s="98">
        <v>1.1819</v>
      </c>
      <c r="F6" s="98">
        <v>-1.6897</v>
      </c>
      <c r="G6" s="99">
        <f t="shared" si="2"/>
        <v>-7.5161600633056675</v>
      </c>
      <c r="H6" s="99">
        <f t="shared" si="3"/>
        <v>0.84125060504504601</v>
      </c>
      <c r="J6" s="98">
        <v>0.24</v>
      </c>
      <c r="K6" s="99">
        <v>0.46652255999999998</v>
      </c>
      <c r="L6" s="99"/>
      <c r="M6" s="99"/>
      <c r="N6" s="99">
        <f t="shared" si="4"/>
        <v>5.7979000000000003</v>
      </c>
      <c r="O6" s="99"/>
      <c r="P6" s="98">
        <v>0.86</v>
      </c>
      <c r="R6" s="115">
        <v>0.4</v>
      </c>
      <c r="S6" s="99">
        <f t="shared" si="5"/>
        <v>0.15550751999999998</v>
      </c>
      <c r="T6" s="124"/>
      <c r="U6" s="99">
        <f t="shared" si="6"/>
        <v>0</v>
      </c>
      <c r="V6" s="99">
        <f t="shared" si="7"/>
        <v>5.7979000000000003</v>
      </c>
      <c r="W6" s="115"/>
      <c r="X6" s="99"/>
      <c r="Y6" s="125">
        <f t="shared" si="0"/>
        <v>0</v>
      </c>
      <c r="AK6" s="97">
        <v>0.77753760000000005</v>
      </c>
      <c r="AL6" s="122"/>
      <c r="AM6" s="116"/>
      <c r="AN6" s="116"/>
      <c r="AO6" s="122"/>
      <c r="AP6" s="1"/>
      <c r="AQ6" s="97">
        <v>0.58315319999999993</v>
      </c>
      <c r="AR6" s="121"/>
      <c r="AS6" s="119"/>
      <c r="AT6" s="119"/>
      <c r="AU6" s="120"/>
      <c r="AV6" s="6"/>
      <c r="AW6" s="96"/>
    </row>
    <row r="7" spans="2:49" x14ac:dyDescent="0.25">
      <c r="B7" s="98">
        <v>0.19289999999999999</v>
      </c>
      <c r="C7" s="99">
        <f t="shared" si="1"/>
        <v>9.9236324759999994E-2</v>
      </c>
      <c r="D7" s="98">
        <v>5.7355999999999998</v>
      </c>
      <c r="E7" s="98">
        <v>0.89190000000000003</v>
      </c>
      <c r="F7" s="98">
        <v>-2.5646</v>
      </c>
      <c r="G7" s="99">
        <f t="shared" si="2"/>
        <v>-11.407909154497078</v>
      </c>
      <c r="H7" s="99">
        <f t="shared" si="3"/>
        <v>0.89055767122738971</v>
      </c>
      <c r="J7" s="98">
        <v>0.32</v>
      </c>
      <c r="K7" s="99">
        <v>0.62203007999999993</v>
      </c>
      <c r="L7" s="99"/>
      <c r="M7" s="99"/>
      <c r="N7" s="99">
        <f t="shared" si="4"/>
        <v>5.7979000000000003</v>
      </c>
      <c r="O7" s="99"/>
      <c r="P7" s="98">
        <v>0.86</v>
      </c>
      <c r="R7" s="115">
        <v>0.5</v>
      </c>
      <c r="S7" s="99">
        <f t="shared" si="5"/>
        <v>0.19438440000000001</v>
      </c>
      <c r="T7" s="124"/>
      <c r="U7" s="99">
        <f t="shared" si="6"/>
        <v>0</v>
      </c>
      <c r="V7" s="99">
        <f t="shared" si="7"/>
        <v>5.7979000000000003</v>
      </c>
      <c r="W7" s="115"/>
      <c r="X7" s="99"/>
      <c r="Y7" s="125">
        <f t="shared" si="0"/>
        <v>0</v>
      </c>
      <c r="AK7" s="97"/>
      <c r="AL7" s="1"/>
      <c r="AO7" s="1"/>
      <c r="AP7" s="1"/>
      <c r="AQ7" s="97">
        <v>0.62203008000000004</v>
      </c>
      <c r="AR7" s="121"/>
      <c r="AS7" s="119"/>
      <c r="AT7" s="119"/>
      <c r="AU7" s="120"/>
      <c r="AV7" s="6"/>
      <c r="AW7" s="96"/>
    </row>
    <row r="8" spans="2:49" x14ac:dyDescent="0.25">
      <c r="B8" s="98">
        <v>0.2326</v>
      </c>
      <c r="C8" s="99">
        <f t="shared" si="1"/>
        <v>0.11965976744000001</v>
      </c>
      <c r="D8" s="98">
        <v>5.7417999999999996</v>
      </c>
      <c r="E8" s="98">
        <v>0.3528</v>
      </c>
      <c r="F8" s="98">
        <v>-3.8954</v>
      </c>
      <c r="G8" s="99">
        <f t="shared" si="2"/>
        <v>-17.327602480085751</v>
      </c>
      <c r="H8" s="99">
        <f t="shared" si="3"/>
        <v>0.93033531209661025</v>
      </c>
      <c r="J8" s="98">
        <v>0.4</v>
      </c>
      <c r="K8" s="99">
        <v>0.77753760000000005</v>
      </c>
      <c r="L8" s="99"/>
      <c r="M8" s="99"/>
      <c r="N8" s="99">
        <f t="shared" si="4"/>
        <v>5.7979000000000003</v>
      </c>
      <c r="O8" s="99"/>
      <c r="P8" s="98">
        <v>0.86</v>
      </c>
      <c r="R8" s="115">
        <v>0.6</v>
      </c>
      <c r="S8" s="99">
        <f t="shared" si="5"/>
        <v>0.23326127999999999</v>
      </c>
      <c r="T8" s="124"/>
      <c r="U8" s="99">
        <f t="shared" si="6"/>
        <v>0</v>
      </c>
      <c r="V8" s="99">
        <f t="shared" si="7"/>
        <v>5.7979000000000003</v>
      </c>
      <c r="W8" s="115"/>
      <c r="X8" s="99"/>
      <c r="Y8" s="125">
        <f t="shared" si="0"/>
        <v>0</v>
      </c>
      <c r="AK8" s="96"/>
      <c r="AL8" s="1"/>
      <c r="AM8" s="1"/>
      <c r="AN8" s="1"/>
      <c r="AO8" s="1"/>
      <c r="AP8" s="1"/>
      <c r="AQ8" s="97">
        <v>0.66090695999999993</v>
      </c>
      <c r="AR8" s="121"/>
      <c r="AS8" s="119"/>
      <c r="AT8" s="121"/>
      <c r="AU8" s="120"/>
      <c r="AW8" s="1"/>
    </row>
    <row r="9" spans="2:49" x14ac:dyDescent="0.25">
      <c r="B9" s="98">
        <v>0.27079999999999999</v>
      </c>
      <c r="C9" s="99">
        <f t="shared" si="1"/>
        <v>0.13931154352</v>
      </c>
      <c r="D9" s="98">
        <v>5.7465000000000002</v>
      </c>
      <c r="E9" s="98">
        <v>-0.52990000000000004</v>
      </c>
      <c r="F9" s="98">
        <v>-5.4096000000000002</v>
      </c>
      <c r="G9" s="99">
        <f t="shared" si="2"/>
        <v>-24.063099649913205</v>
      </c>
      <c r="H9" s="99">
        <f t="shared" si="3"/>
        <v>0.95317951388577871</v>
      </c>
      <c r="J9" s="98">
        <v>0.44</v>
      </c>
      <c r="K9" s="99">
        <v>0.93304511999999995</v>
      </c>
      <c r="L9" s="99"/>
      <c r="M9" s="99"/>
      <c r="N9" s="99">
        <f t="shared" si="4"/>
        <v>5.7979000000000003</v>
      </c>
      <c r="O9" s="99"/>
      <c r="P9" s="98">
        <v>0.86</v>
      </c>
      <c r="R9" s="115">
        <v>0.7</v>
      </c>
      <c r="S9" s="99">
        <f t="shared" si="5"/>
        <v>0.27213815999999996</v>
      </c>
      <c r="T9" s="124"/>
      <c r="U9" s="99">
        <f t="shared" si="6"/>
        <v>0</v>
      </c>
      <c r="V9" s="99">
        <f t="shared" si="7"/>
        <v>5.7979000000000003</v>
      </c>
      <c r="W9" s="115"/>
      <c r="X9" s="99"/>
      <c r="Y9" s="125">
        <f t="shared" si="0"/>
        <v>0</v>
      </c>
      <c r="AP9" s="1"/>
      <c r="AQ9" s="97">
        <v>0.85529136000000006</v>
      </c>
      <c r="AR9" s="119"/>
      <c r="AS9" s="119"/>
      <c r="AT9" s="120"/>
      <c r="AU9" s="120"/>
      <c r="AW9" s="1"/>
    </row>
    <row r="10" spans="2:49" x14ac:dyDescent="0.25">
      <c r="B10" s="98">
        <v>0.31419999999999998</v>
      </c>
      <c r="C10" s="99">
        <f t="shared" si="1"/>
        <v>0.16163843047999998</v>
      </c>
      <c r="D10" s="98">
        <v>5.7576999999999998</v>
      </c>
      <c r="E10" s="98">
        <v>-1.4968999999999999</v>
      </c>
      <c r="F10" s="98">
        <v>-7.1711</v>
      </c>
      <c r="G10" s="99">
        <f t="shared" si="2"/>
        <v>-31.898642025194572</v>
      </c>
      <c r="H10" s="99">
        <f t="shared" si="3"/>
        <v>0.93859942465512647</v>
      </c>
      <c r="R10" s="115">
        <v>0.79999999999999993</v>
      </c>
      <c r="S10" s="99">
        <f t="shared" si="5"/>
        <v>0.31101503999999996</v>
      </c>
      <c r="T10" s="124"/>
      <c r="U10" s="99">
        <f t="shared" si="6"/>
        <v>0</v>
      </c>
      <c r="V10" s="99">
        <f t="shared" si="7"/>
        <v>5.7979000000000003</v>
      </c>
      <c r="W10" s="115"/>
      <c r="X10" s="99"/>
      <c r="Y10" s="125">
        <f t="shared" si="0"/>
        <v>0</v>
      </c>
      <c r="AP10" s="1"/>
      <c r="AQ10" s="97"/>
      <c r="AR10" s="6"/>
      <c r="AS10" s="6"/>
      <c r="AT10" s="6"/>
      <c r="AU10" s="6"/>
      <c r="AW10" s="1"/>
    </row>
    <row r="11" spans="2:49" x14ac:dyDescent="0.25">
      <c r="B11" s="98">
        <v>0.35220000000000001</v>
      </c>
      <c r="C11" s="99">
        <f t="shared" si="1"/>
        <v>0.18118731768000002</v>
      </c>
      <c r="D11" s="98">
        <v>5.7728999999999999</v>
      </c>
      <c r="E11" s="98">
        <v>-2.1576</v>
      </c>
      <c r="F11" s="98">
        <v>-9.1597000000000008</v>
      </c>
      <c r="G11" s="99">
        <f t="shared" si="2"/>
        <v>-40.744375529301607</v>
      </c>
      <c r="H11" s="99">
        <f t="shared" si="3"/>
        <v>0.95413408996992632</v>
      </c>
      <c r="R11" s="115">
        <v>0.89999999999999991</v>
      </c>
      <c r="S11" s="99">
        <f t="shared" si="5"/>
        <v>0.34989191999999997</v>
      </c>
      <c r="T11" s="124"/>
      <c r="U11" s="99">
        <f t="shared" si="6"/>
        <v>0</v>
      </c>
      <c r="V11" s="99">
        <f t="shared" si="7"/>
        <v>5.7979000000000003</v>
      </c>
      <c r="W11" s="115"/>
      <c r="X11" s="99"/>
      <c r="Y11" s="125">
        <f t="shared" si="0"/>
        <v>0</v>
      </c>
      <c r="AP11" s="1"/>
      <c r="AQ11" s="97"/>
      <c r="AR11" s="6"/>
      <c r="AS11" s="6"/>
      <c r="AT11" s="6"/>
      <c r="AU11" s="6"/>
      <c r="AW11" s="1"/>
    </row>
    <row r="12" spans="2:49" x14ac:dyDescent="0.25">
      <c r="B12" s="98">
        <v>0.38590000000000002</v>
      </c>
      <c r="C12" s="99">
        <f t="shared" si="1"/>
        <v>0.19852409396000001</v>
      </c>
      <c r="D12" s="98">
        <v>5.7876000000000003</v>
      </c>
      <c r="E12" s="98">
        <v>-2.8855</v>
      </c>
      <c r="F12" s="98">
        <v>-10.9808</v>
      </c>
      <c r="G12" s="99">
        <f t="shared" si="2"/>
        <v>-48.845031912852498</v>
      </c>
      <c r="H12" s="99">
        <f t="shared" si="3"/>
        <v>0.95277705704804871</v>
      </c>
      <c r="R12" s="115">
        <v>0.99999999999999989</v>
      </c>
      <c r="S12" s="99">
        <f t="shared" si="5"/>
        <v>0.38876879999999997</v>
      </c>
      <c r="T12" s="124"/>
      <c r="U12" s="99">
        <f t="shared" si="6"/>
        <v>0</v>
      </c>
      <c r="V12" s="99">
        <f t="shared" si="7"/>
        <v>5.7979000000000003</v>
      </c>
      <c r="W12" s="115"/>
      <c r="X12" s="99"/>
      <c r="Y12" s="125">
        <f t="shared" si="0"/>
        <v>0</v>
      </c>
      <c r="AP12" s="1"/>
      <c r="AQ12" s="97"/>
      <c r="AR12" s="6"/>
      <c r="AS12" s="6"/>
      <c r="AT12" s="6"/>
      <c r="AU12" s="6"/>
      <c r="AW12" s="1"/>
    </row>
    <row r="13" spans="2:49" x14ac:dyDescent="0.25">
      <c r="B13" s="98">
        <v>0.43280000000000002</v>
      </c>
      <c r="C13" s="99">
        <f t="shared" si="1"/>
        <v>0.22265153632000001</v>
      </c>
      <c r="D13" s="98">
        <v>5.806</v>
      </c>
      <c r="E13" s="98">
        <v>-4.0997000000000003</v>
      </c>
      <c r="F13" s="98">
        <v>-13.8674</v>
      </c>
      <c r="G13" s="99">
        <f t="shared" si="2"/>
        <v>-61.685268427463463</v>
      </c>
      <c r="H13" s="99">
        <f t="shared" si="3"/>
        <v>0.95659345464657908</v>
      </c>
      <c r="R13" s="115">
        <v>1.0999999999999999</v>
      </c>
      <c r="S13" s="99">
        <f t="shared" si="5"/>
        <v>0.42764567999999992</v>
      </c>
      <c r="T13" s="124"/>
      <c r="U13" s="99">
        <f t="shared" si="6"/>
        <v>0</v>
      </c>
      <c r="V13" s="99">
        <f t="shared" si="7"/>
        <v>5.7979000000000003</v>
      </c>
      <c r="W13" s="115"/>
      <c r="X13" s="99"/>
      <c r="Y13" s="125">
        <f t="shared" si="0"/>
        <v>0</v>
      </c>
      <c r="AQ13" s="97"/>
      <c r="AR13" s="6"/>
      <c r="AS13" s="6"/>
      <c r="AT13" s="6"/>
      <c r="AU13" s="6"/>
      <c r="AW13" s="1"/>
    </row>
    <row r="14" spans="2:49" x14ac:dyDescent="0.25">
      <c r="B14" s="98">
        <v>0.46829999999999999</v>
      </c>
      <c r="C14" s="99">
        <f t="shared" si="1"/>
        <v>0.24091431252000001</v>
      </c>
      <c r="D14" s="98">
        <v>5.8220000000000001</v>
      </c>
      <c r="E14" s="98">
        <v>-4.6840999999999999</v>
      </c>
      <c r="F14" s="98">
        <v>-16.341200000000001</v>
      </c>
      <c r="G14" s="99">
        <f t="shared" si="2"/>
        <v>-72.68927905929489</v>
      </c>
      <c r="H14" s="99">
        <f t="shared" si="3"/>
        <v>0.96281422068163469</v>
      </c>
      <c r="R14" s="115">
        <v>1.2</v>
      </c>
      <c r="S14" s="99">
        <f t="shared" si="5"/>
        <v>0.46652255999999998</v>
      </c>
      <c r="T14" s="124"/>
      <c r="U14" s="99">
        <f t="shared" si="6"/>
        <v>0</v>
      </c>
      <c r="V14" s="99">
        <f t="shared" si="7"/>
        <v>5.7979000000000003</v>
      </c>
      <c r="W14" s="115"/>
      <c r="X14" s="99"/>
      <c r="Y14" s="125">
        <f t="shared" si="0"/>
        <v>0</v>
      </c>
      <c r="AK14" s="96"/>
      <c r="AL14" s="1"/>
      <c r="AM14" s="1"/>
      <c r="AN14" s="1"/>
      <c r="AO14" s="1"/>
      <c r="AP14" s="1"/>
      <c r="AQ14" s="97"/>
      <c r="AR14" s="6"/>
      <c r="AS14" s="6"/>
      <c r="AT14" s="6"/>
      <c r="AU14" s="6"/>
      <c r="AW14" s="1"/>
    </row>
    <row r="15" spans="2:49" x14ac:dyDescent="0.25">
      <c r="B15" s="98">
        <v>0.51229999999999998</v>
      </c>
      <c r="C15" s="99">
        <f t="shared" si="1"/>
        <v>0.26354986611999998</v>
      </c>
      <c r="D15" s="98">
        <v>5.8451000000000004</v>
      </c>
      <c r="E15" s="98">
        <v>-5.4158999999999997</v>
      </c>
      <c r="F15" s="98">
        <v>-19.507200000000001</v>
      </c>
      <c r="G15" s="99">
        <f t="shared" si="2"/>
        <v>-86.772348693209622</v>
      </c>
      <c r="H15" s="99">
        <f t="shared" si="3"/>
        <v>0.96040207841746483</v>
      </c>
      <c r="R15" s="115">
        <v>1.3</v>
      </c>
      <c r="S15" s="99">
        <f t="shared" si="5"/>
        <v>0.50539944000000003</v>
      </c>
      <c r="T15" s="124"/>
      <c r="U15" s="99">
        <f t="shared" si="6"/>
        <v>0</v>
      </c>
      <c r="V15" s="99">
        <f t="shared" si="7"/>
        <v>5.7979000000000003</v>
      </c>
      <c r="W15" s="115"/>
      <c r="X15" s="99"/>
      <c r="Y15" s="125">
        <f t="shared" si="0"/>
        <v>0</v>
      </c>
      <c r="AK15" s="96"/>
      <c r="AL15" s="1"/>
      <c r="AM15" s="1"/>
      <c r="AN15" s="1"/>
      <c r="AO15" s="1"/>
      <c r="AP15" s="1"/>
      <c r="AQ15" s="97"/>
      <c r="AR15" s="6"/>
      <c r="AS15" s="6"/>
      <c r="AT15" s="6"/>
      <c r="AU15" s="6"/>
      <c r="AW15" s="1"/>
    </row>
    <row r="16" spans="2:49" x14ac:dyDescent="0.25">
      <c r="B16" s="98">
        <v>0.54330000000000001</v>
      </c>
      <c r="C16" s="99">
        <f t="shared" si="1"/>
        <v>0.27949764252000003</v>
      </c>
      <c r="D16" s="98">
        <v>5.8754</v>
      </c>
      <c r="E16" s="98">
        <v>-5.8121999999999998</v>
      </c>
      <c r="F16" s="98">
        <v>-22.870799999999999</v>
      </c>
      <c r="G16" s="99">
        <f t="shared" si="2"/>
        <v>-101.73438691829985</v>
      </c>
      <c r="H16" s="99">
        <f t="shared" si="3"/>
        <v>1.0011722703833015</v>
      </c>
      <c r="R16" s="115">
        <v>1.4000000000000001</v>
      </c>
      <c r="S16" s="99">
        <f t="shared" si="5"/>
        <v>0.54427632000000004</v>
      </c>
      <c r="T16" s="124"/>
      <c r="U16" s="99">
        <f t="shared" si="6"/>
        <v>0</v>
      </c>
      <c r="V16" s="99">
        <f t="shared" si="7"/>
        <v>5.7979000000000003</v>
      </c>
      <c r="W16" s="115"/>
      <c r="X16" s="99"/>
      <c r="Y16" s="125">
        <f t="shared" si="0"/>
        <v>0</v>
      </c>
      <c r="AW16" s="1"/>
    </row>
    <row r="17" spans="2:49" x14ac:dyDescent="0.25">
      <c r="B17" s="98">
        <v>0.57969999999999999</v>
      </c>
      <c r="C17" s="99">
        <f t="shared" si="1"/>
        <v>0.29822341868000002</v>
      </c>
      <c r="D17" s="98">
        <v>5.8959000000000001</v>
      </c>
      <c r="E17" s="98">
        <v>-6.0690999999999997</v>
      </c>
      <c r="F17" s="98">
        <v>-25.571300000000001</v>
      </c>
      <c r="G17" s="99">
        <f t="shared" si="2"/>
        <v>-113.74680939031083</v>
      </c>
      <c r="H17" s="99">
        <f t="shared" si="3"/>
        <v>0.98322536301151608</v>
      </c>
      <c r="R17" s="115">
        <v>1.5000000000000002</v>
      </c>
      <c r="S17" s="99">
        <f t="shared" si="5"/>
        <v>0.58315320000000004</v>
      </c>
      <c r="T17" s="124"/>
      <c r="U17" s="99">
        <f t="shared" si="6"/>
        <v>0</v>
      </c>
      <c r="V17" s="99">
        <f t="shared" si="7"/>
        <v>5.7979000000000003</v>
      </c>
      <c r="W17" s="115"/>
      <c r="X17" s="99"/>
      <c r="Y17" s="125">
        <f t="shared" si="0"/>
        <v>0</v>
      </c>
      <c r="AW17" s="1"/>
    </row>
    <row r="18" spans="2:49" x14ac:dyDescent="0.25">
      <c r="B18" s="98">
        <v>0.61990000000000001</v>
      </c>
      <c r="C18" s="99">
        <f t="shared" si="1"/>
        <v>0.31890408356</v>
      </c>
      <c r="D18" s="98">
        <v>5.9282000000000004</v>
      </c>
      <c r="E18" s="98">
        <v>-6.3335999999999997</v>
      </c>
      <c r="F18" s="98">
        <v>-28.597300000000001</v>
      </c>
      <c r="G18" s="99">
        <f t="shared" si="2"/>
        <v>-127.20712799808911</v>
      </c>
      <c r="H18" s="99">
        <f t="shared" si="3"/>
        <v>0.96158709227956884</v>
      </c>
      <c r="R18" s="115">
        <v>1.6000000000000003</v>
      </c>
      <c r="S18" s="99">
        <f t="shared" si="5"/>
        <v>0.62203008000000004</v>
      </c>
      <c r="T18" s="124"/>
      <c r="U18" s="99">
        <f t="shared" si="6"/>
        <v>0</v>
      </c>
      <c r="V18" s="99">
        <f t="shared" si="7"/>
        <v>5.7979000000000003</v>
      </c>
      <c r="W18" s="115"/>
      <c r="X18" s="99"/>
      <c r="Y18" s="125">
        <f t="shared" si="0"/>
        <v>0</v>
      </c>
      <c r="AK18" s="4" t="s">
        <v>356</v>
      </c>
      <c r="AL18" s="4" t="s">
        <v>367</v>
      </c>
      <c r="AQ18" s="4" t="s">
        <v>356</v>
      </c>
      <c r="AR18" s="4" t="s">
        <v>367</v>
      </c>
      <c r="AS18" s="4"/>
      <c r="AT18" s="4"/>
      <c r="AU18" s="4"/>
      <c r="AW18" s="1"/>
    </row>
    <row r="19" spans="2:49" x14ac:dyDescent="0.25">
      <c r="B19" s="98">
        <v>0.66049999999999998</v>
      </c>
      <c r="C19" s="99">
        <f t="shared" si="1"/>
        <v>0.3397905262</v>
      </c>
      <c r="D19" s="98">
        <v>5.9817</v>
      </c>
      <c r="E19" s="98">
        <v>-6.7404999999999999</v>
      </c>
      <c r="F19" s="98">
        <v>-32.329700000000003</v>
      </c>
      <c r="G19" s="99">
        <f t="shared" si="2"/>
        <v>-143.8096703548874</v>
      </c>
      <c r="H19" s="99">
        <f t="shared" si="3"/>
        <v>0.95755316720847239</v>
      </c>
      <c r="R19" s="115">
        <v>1.7000000000000004</v>
      </c>
      <c r="S19" s="99">
        <f t="shared" si="5"/>
        <v>0.66090696000000015</v>
      </c>
      <c r="T19" s="124"/>
      <c r="U19" s="99">
        <f t="shared" si="6"/>
        <v>0</v>
      </c>
      <c r="V19" s="99">
        <f t="shared" si="7"/>
        <v>5.7979000000000003</v>
      </c>
      <c r="W19" s="115"/>
      <c r="X19" s="99"/>
      <c r="Y19" s="125">
        <f t="shared" si="0"/>
        <v>0</v>
      </c>
      <c r="AK19" s="4" t="s">
        <v>345</v>
      </c>
      <c r="AL19" s="97">
        <v>0</v>
      </c>
      <c r="AM19" s="97">
        <v>10</v>
      </c>
      <c r="AN19" s="97">
        <v>20</v>
      </c>
      <c r="AO19" s="97">
        <v>27.6</v>
      </c>
      <c r="AQ19" s="4" t="s">
        <v>345</v>
      </c>
      <c r="AR19" s="97">
        <v>0</v>
      </c>
      <c r="AS19" s="97">
        <v>10</v>
      </c>
      <c r="AT19" s="97">
        <v>20</v>
      </c>
      <c r="AU19" s="97">
        <v>27.6</v>
      </c>
      <c r="AV19" s="97"/>
      <c r="AW19" s="96"/>
    </row>
    <row r="20" spans="2:49" x14ac:dyDescent="0.25">
      <c r="B20" s="98">
        <v>0.70009999999999994</v>
      </c>
      <c r="C20" s="99">
        <f t="shared" si="1"/>
        <v>0.36016252443999996</v>
      </c>
      <c r="D20" s="98">
        <v>6.0709</v>
      </c>
      <c r="E20" s="98">
        <v>-6.9843999999999999</v>
      </c>
      <c r="F20" s="98">
        <v>-36.227800000000002</v>
      </c>
      <c r="G20" s="99">
        <f t="shared" si="2"/>
        <v>-161.14928303333434</v>
      </c>
      <c r="H20" s="99">
        <f t="shared" si="3"/>
        <v>0.95505563764787926</v>
      </c>
      <c r="R20" s="115">
        <v>1.8000000000000005</v>
      </c>
      <c r="S20" s="99">
        <f t="shared" si="5"/>
        <v>0.69978384000000016</v>
      </c>
      <c r="T20" s="124"/>
      <c r="U20" s="99">
        <f t="shared" si="6"/>
        <v>0</v>
      </c>
      <c r="V20" s="99">
        <f t="shared" si="7"/>
        <v>5.7979000000000003</v>
      </c>
      <c r="W20" s="115"/>
      <c r="X20" s="99"/>
      <c r="Y20" s="125">
        <f t="shared" si="0"/>
        <v>0</v>
      </c>
      <c r="AK20" s="97">
        <v>0.31101503999999996</v>
      </c>
      <c r="AL20" s="122"/>
      <c r="AM20" s="116"/>
      <c r="AN20" s="116"/>
      <c r="AO20" s="122"/>
      <c r="AP20" s="1"/>
      <c r="AQ20" s="97">
        <v>0.31101504000000002</v>
      </c>
      <c r="AR20" s="119"/>
      <c r="AS20" s="119"/>
      <c r="AT20" s="119"/>
      <c r="AU20" s="119"/>
      <c r="AW20" s="1"/>
    </row>
    <row r="21" spans="2:49" x14ac:dyDescent="0.25">
      <c r="B21" s="98">
        <v>0.73980000000000001</v>
      </c>
      <c r="C21" s="99">
        <f t="shared" si="1"/>
        <v>0.38058596712000003</v>
      </c>
      <c r="D21" s="98">
        <v>6.2298999999999998</v>
      </c>
      <c r="E21" s="98">
        <v>-7.2083000000000004</v>
      </c>
      <c r="F21" s="98">
        <v>-40.4602</v>
      </c>
      <c r="G21" s="99">
        <f t="shared" si="2"/>
        <v>-179.97593619776291</v>
      </c>
      <c r="H21" s="99">
        <f t="shared" si="3"/>
        <v>0.95522622595639295</v>
      </c>
      <c r="R21" s="115">
        <v>1.9000000000000006</v>
      </c>
      <c r="S21" s="99">
        <f t="shared" si="5"/>
        <v>0.73866072000000016</v>
      </c>
      <c r="T21" s="124"/>
      <c r="U21" s="99">
        <f t="shared" si="6"/>
        <v>0</v>
      </c>
      <c r="V21" s="99">
        <f t="shared" si="7"/>
        <v>5.7979000000000003</v>
      </c>
      <c r="W21" s="115"/>
      <c r="X21" s="99"/>
      <c r="Y21" s="125">
        <f t="shared" si="0"/>
        <v>0</v>
      </c>
      <c r="AK21" s="97">
        <v>0.62203007999999993</v>
      </c>
      <c r="AL21" s="122"/>
      <c r="AM21" s="116"/>
      <c r="AN21" s="116"/>
      <c r="AO21" s="122"/>
      <c r="AP21" s="1"/>
      <c r="AQ21" s="97">
        <v>0.54427631999999992</v>
      </c>
      <c r="AR21" s="119"/>
      <c r="AS21" s="119"/>
      <c r="AT21" s="119"/>
      <c r="AU21" s="119"/>
      <c r="AW21" s="1"/>
    </row>
    <row r="22" spans="2:49" x14ac:dyDescent="0.25">
      <c r="B22" s="98">
        <v>0.78039999999999998</v>
      </c>
      <c r="C22" s="99">
        <f t="shared" si="1"/>
        <v>0.40147240976000004</v>
      </c>
      <c r="D22" s="98">
        <v>6.4417999999999997</v>
      </c>
      <c r="E22" s="98">
        <v>-7.3272000000000004</v>
      </c>
      <c r="F22" s="98">
        <v>-43.426600000000001</v>
      </c>
      <c r="G22" s="99">
        <f t="shared" si="2"/>
        <v>-193.17114079727165</v>
      </c>
      <c r="H22" s="99">
        <f t="shared" si="3"/>
        <v>0.92135749564248759</v>
      </c>
      <c r="R22" s="115">
        <v>2.0000000000000004</v>
      </c>
      <c r="S22" s="99">
        <f t="shared" si="5"/>
        <v>0.77753760000000016</v>
      </c>
      <c r="T22" s="124"/>
      <c r="U22" s="99">
        <f t="shared" si="6"/>
        <v>0</v>
      </c>
      <c r="V22" s="99">
        <f t="shared" si="7"/>
        <v>5.7979000000000003</v>
      </c>
      <c r="W22" s="115"/>
      <c r="X22" s="99"/>
      <c r="Y22" s="125">
        <f t="shared" si="0"/>
        <v>0</v>
      </c>
      <c r="AK22" s="97">
        <v>0.77753760000000005</v>
      </c>
      <c r="AL22" s="122"/>
      <c r="AM22" s="116"/>
      <c r="AN22" s="116"/>
      <c r="AO22" s="122"/>
      <c r="AP22" s="1"/>
      <c r="AQ22" s="97">
        <v>0.58315319999999993</v>
      </c>
      <c r="AR22" s="119"/>
      <c r="AS22" s="119"/>
      <c r="AT22" s="119"/>
      <c r="AU22" s="119"/>
      <c r="AW22" s="1"/>
    </row>
    <row r="23" spans="2:49" x14ac:dyDescent="0.25">
      <c r="B23" s="98">
        <v>0.81730000000000003</v>
      </c>
      <c r="C23" s="99">
        <f t="shared" si="1"/>
        <v>0.42045540812000004</v>
      </c>
      <c r="D23" s="98">
        <v>6.9482999999999997</v>
      </c>
      <c r="E23" s="98">
        <v>-7.0099</v>
      </c>
      <c r="F23" s="98">
        <v>-47.218899999999998</v>
      </c>
      <c r="G23" s="99">
        <f t="shared" si="2"/>
        <v>-210.04013162882401</v>
      </c>
      <c r="H23" s="99">
        <f t="shared" si="3"/>
        <v>0.91339732240707316</v>
      </c>
      <c r="R23" s="115">
        <v>2.1000000000000005</v>
      </c>
      <c r="S23" s="99">
        <f t="shared" si="5"/>
        <v>0.81641448000000016</v>
      </c>
      <c r="T23" s="124"/>
      <c r="U23" s="99">
        <f t="shared" si="6"/>
        <v>0</v>
      </c>
      <c r="V23" s="99">
        <f t="shared" si="7"/>
        <v>5.7979000000000003</v>
      </c>
      <c r="W23" s="115"/>
      <c r="X23" s="99"/>
      <c r="Y23" s="125">
        <f t="shared" si="0"/>
        <v>0</v>
      </c>
      <c r="AK23" s="97"/>
      <c r="AL23" s="1"/>
      <c r="AM23" s="1"/>
      <c r="AN23" s="1"/>
      <c r="AO23" s="1"/>
      <c r="AP23" s="1"/>
      <c r="AQ23" s="97">
        <v>0.62203008000000004</v>
      </c>
      <c r="AR23" s="119"/>
      <c r="AS23" s="119"/>
      <c r="AT23" s="121"/>
      <c r="AU23" s="119"/>
      <c r="AW23" s="1"/>
    </row>
    <row r="24" spans="2:49" x14ac:dyDescent="0.25">
      <c r="B24" s="98">
        <v>0.85640000000000005</v>
      </c>
      <c r="C24" s="99">
        <f t="shared" si="1"/>
        <v>0.44057018416000004</v>
      </c>
      <c r="D24" s="98">
        <v>7.5267999999999997</v>
      </c>
      <c r="E24" s="98">
        <v>-6.7190000000000003</v>
      </c>
      <c r="F24" s="98">
        <v>-51.758000000000003</v>
      </c>
      <c r="G24" s="99">
        <f t="shared" si="2"/>
        <v>-230.23105436265297</v>
      </c>
      <c r="H24" s="99">
        <f t="shared" si="3"/>
        <v>0.91186602630340674</v>
      </c>
      <c r="R24" s="115">
        <v>2.2000000000000006</v>
      </c>
      <c r="S24" s="99">
        <f t="shared" si="5"/>
        <v>0.85529136000000017</v>
      </c>
      <c r="T24" s="124"/>
      <c r="U24" s="99">
        <f t="shared" si="6"/>
        <v>0</v>
      </c>
      <c r="V24" s="99">
        <f t="shared" si="7"/>
        <v>5.7979000000000003</v>
      </c>
      <c r="W24" s="115"/>
      <c r="X24" s="99"/>
      <c r="Y24" s="125">
        <f t="shared" si="0"/>
        <v>0</v>
      </c>
      <c r="AK24" s="96"/>
      <c r="AL24" s="1"/>
      <c r="AM24" s="1"/>
      <c r="AN24" s="1"/>
      <c r="AO24" s="1"/>
      <c r="AP24" s="1"/>
      <c r="AQ24" s="97">
        <v>0.66090695999999993</v>
      </c>
      <c r="AR24" s="119"/>
      <c r="AS24" s="119"/>
      <c r="AT24" s="119"/>
      <c r="AU24" s="119"/>
      <c r="AW24" s="1"/>
    </row>
    <row r="25" spans="2:49" x14ac:dyDescent="0.25">
      <c r="B25" s="98">
        <v>0.88949999999999996</v>
      </c>
      <c r="C25" s="99">
        <f>B25*0.5144444</f>
        <v>0.4575982938</v>
      </c>
      <c r="D25" s="98">
        <v>8.3748000000000005</v>
      </c>
      <c r="E25" s="98">
        <v>-6.1140999999999996</v>
      </c>
      <c r="F25" s="98">
        <v>-57.067500000000003</v>
      </c>
      <c r="G25" s="99">
        <f t="shared" ref="G25:G26" si="8">CONVERT(F25,"lbf","N")</f>
        <v>-253.84888702887858</v>
      </c>
      <c r="H25" s="99">
        <f t="shared" si="3"/>
        <v>0.93197402645467586</v>
      </c>
      <c r="R25" s="115">
        <v>2.3000000000000007</v>
      </c>
      <c r="S25" s="99">
        <f t="shared" si="5"/>
        <v>0.89416824000000017</v>
      </c>
      <c r="T25" s="124"/>
      <c r="U25" s="99">
        <f t="shared" si="6"/>
        <v>0</v>
      </c>
      <c r="V25" s="99">
        <f t="shared" si="7"/>
        <v>5.7979000000000003</v>
      </c>
      <c r="W25" s="115"/>
      <c r="X25" s="99"/>
      <c r="Y25" s="125">
        <f t="shared" si="0"/>
        <v>0</v>
      </c>
      <c r="AP25" s="1"/>
      <c r="AQ25" s="97">
        <v>0.85529136000000006</v>
      </c>
      <c r="AR25" s="119"/>
      <c r="AS25" s="119"/>
      <c r="AT25" s="119"/>
      <c r="AU25" s="119"/>
      <c r="AW25" s="1"/>
    </row>
    <row r="26" spans="2:49" x14ac:dyDescent="0.25">
      <c r="B26" s="98">
        <v>0.93020000000000003</v>
      </c>
      <c r="C26" s="99">
        <f t="shared" si="1"/>
        <v>0.47853618088000005</v>
      </c>
      <c r="D26" s="98">
        <v>8.9731000000000005</v>
      </c>
      <c r="E26" s="98">
        <v>-5.7944000000000004</v>
      </c>
      <c r="F26" s="98">
        <v>-62.137900000000002</v>
      </c>
      <c r="G26" s="99">
        <f t="shared" si="8"/>
        <v>-276.40314990689541</v>
      </c>
      <c r="H26" s="99">
        <f t="shared" si="3"/>
        <v>0.92792049657144493</v>
      </c>
      <c r="R26" s="115">
        <v>2.4000000000000008</v>
      </c>
      <c r="S26" s="99">
        <f t="shared" si="5"/>
        <v>0.93304512000000028</v>
      </c>
      <c r="T26" s="124"/>
      <c r="U26" s="99">
        <f t="shared" si="6"/>
        <v>0</v>
      </c>
      <c r="V26" s="99">
        <f t="shared" si="7"/>
        <v>5.7979000000000003</v>
      </c>
      <c r="W26" s="115"/>
      <c r="X26" s="99"/>
      <c r="Y26" s="125">
        <f t="shared" si="0"/>
        <v>0</v>
      </c>
      <c r="AP26" s="1"/>
      <c r="AQ26" s="97"/>
      <c r="AW26" s="1"/>
    </row>
    <row r="27" spans="2:49" x14ac:dyDescent="0.25">
      <c r="B27" s="6"/>
      <c r="C27" s="6"/>
      <c r="AP27" s="1"/>
      <c r="AQ27" s="97"/>
      <c r="AW27" s="1"/>
    </row>
    <row r="28" spans="2:49" x14ac:dyDescent="0.25">
      <c r="B28" s="6"/>
      <c r="C28" s="6"/>
      <c r="AP28" s="1"/>
      <c r="AQ28" s="97"/>
      <c r="AW28" s="1"/>
    </row>
    <row r="29" spans="2:49" x14ac:dyDescent="0.25">
      <c r="AP29" s="1"/>
      <c r="AQ29" s="97"/>
      <c r="AW29" s="1"/>
    </row>
    <row r="30" spans="2:49" x14ac:dyDescent="0.25">
      <c r="I30" s="4"/>
      <c r="J30" s="4"/>
      <c r="K30" s="4"/>
      <c r="L30" s="4"/>
      <c r="M30" s="4"/>
      <c r="N30" s="4"/>
      <c r="O30" s="4"/>
      <c r="P30" s="4"/>
      <c r="Q30" s="4"/>
      <c r="R30" s="4"/>
      <c r="S30" s="4"/>
      <c r="T30" s="4"/>
      <c r="U30" s="4"/>
      <c r="V30" s="4"/>
      <c r="W30" s="4"/>
      <c r="X30" s="4"/>
      <c r="Y30" s="4"/>
      <c r="AQ30" s="97"/>
      <c r="AW30" s="1"/>
    </row>
    <row r="31" spans="2:49" x14ac:dyDescent="0.25">
      <c r="AK31" s="96"/>
      <c r="AL31" s="1"/>
      <c r="AM31" s="1"/>
      <c r="AN31" s="1"/>
      <c r="AO31" s="1"/>
      <c r="AP31" s="1"/>
      <c r="AQ31" s="97"/>
      <c r="AW31" s="1"/>
    </row>
    <row r="32" spans="2:49" x14ac:dyDescent="0.25">
      <c r="AW32" s="1"/>
    </row>
    <row r="33" spans="2:49" x14ac:dyDescent="0.25">
      <c r="AW33" s="1"/>
    </row>
    <row r="34" spans="2:49" x14ac:dyDescent="0.25">
      <c r="AK34" s="4" t="s">
        <v>340</v>
      </c>
      <c r="AL34" s="4" t="s">
        <v>367</v>
      </c>
      <c r="AQ34" s="4" t="s">
        <v>340</v>
      </c>
      <c r="AR34" s="4" t="s">
        <v>367</v>
      </c>
      <c r="AU34" s="4"/>
      <c r="AV34" s="4"/>
      <c r="AW34" s="1"/>
    </row>
    <row r="35" spans="2:49" x14ac:dyDescent="0.25">
      <c r="B35" s="5" t="s">
        <v>355</v>
      </c>
      <c r="C35" s="5">
        <v>0</v>
      </c>
      <c r="D35" s="5" t="s">
        <v>360</v>
      </c>
      <c r="G35" s="6" t="s">
        <v>355</v>
      </c>
      <c r="H35" s="5">
        <v>45</v>
      </c>
      <c r="I35" s="5" t="s">
        <v>360</v>
      </c>
      <c r="L35" s="5" t="s">
        <v>355</v>
      </c>
      <c r="M35" s="5">
        <v>90</v>
      </c>
      <c r="N35" s="5" t="s">
        <v>360</v>
      </c>
      <c r="P35" s="5" t="s">
        <v>355</v>
      </c>
      <c r="Q35" s="5">
        <v>0</v>
      </c>
      <c r="R35" s="5" t="s">
        <v>360</v>
      </c>
      <c r="U35" s="5" t="s">
        <v>355</v>
      </c>
      <c r="V35" s="5">
        <v>45</v>
      </c>
      <c r="W35" s="5" t="s">
        <v>360</v>
      </c>
      <c r="Z35" s="5" t="s">
        <v>355</v>
      </c>
      <c r="AA35" s="5">
        <v>90</v>
      </c>
      <c r="AB35" s="5" t="s">
        <v>360</v>
      </c>
      <c r="AK35" s="4" t="s">
        <v>345</v>
      </c>
      <c r="AL35" s="97">
        <v>0</v>
      </c>
      <c r="AM35" s="97">
        <v>10</v>
      </c>
      <c r="AN35" s="97">
        <v>20</v>
      </c>
      <c r="AO35" s="97">
        <v>27.6</v>
      </c>
      <c r="AQ35" s="4" t="s">
        <v>345</v>
      </c>
      <c r="AR35" s="97">
        <v>0</v>
      </c>
      <c r="AS35" s="97">
        <v>10</v>
      </c>
      <c r="AT35" s="97">
        <v>20</v>
      </c>
      <c r="AU35" s="97">
        <v>27.6</v>
      </c>
      <c r="AV35" s="97"/>
      <c r="AW35" s="96"/>
    </row>
    <row r="36" spans="2:49" x14ac:dyDescent="0.25">
      <c r="B36" s="5" t="s">
        <v>357</v>
      </c>
      <c r="D36" s="5" t="s">
        <v>358</v>
      </c>
      <c r="G36" s="6" t="s">
        <v>357</v>
      </c>
      <c r="I36" s="5" t="s">
        <v>358</v>
      </c>
      <c r="L36" s="5" t="s">
        <v>357</v>
      </c>
      <c r="N36" s="5" t="s">
        <v>358</v>
      </c>
      <c r="P36" s="5" t="s">
        <v>357</v>
      </c>
      <c r="R36" s="5" t="s">
        <v>358</v>
      </c>
      <c r="U36" s="5" t="s">
        <v>357</v>
      </c>
      <c r="W36" s="5" t="s">
        <v>358</v>
      </c>
      <c r="Z36" s="5" t="s">
        <v>357</v>
      </c>
      <c r="AB36" s="5" t="s">
        <v>358</v>
      </c>
      <c r="AK36" s="97">
        <v>0.31101503999999996</v>
      </c>
      <c r="AL36" s="122"/>
      <c r="AM36" s="116"/>
      <c r="AN36" s="116"/>
      <c r="AO36" s="122"/>
      <c r="AP36" s="1"/>
      <c r="AQ36" s="97">
        <v>0.31101504000000002</v>
      </c>
      <c r="AR36" s="119"/>
      <c r="AS36" s="119"/>
      <c r="AT36" s="119"/>
      <c r="AU36" s="120"/>
      <c r="AV36" s="9"/>
      <c r="AW36" s="109"/>
    </row>
    <row r="37" spans="2:49" x14ac:dyDescent="0.25">
      <c r="B37" s="5" t="s">
        <v>359</v>
      </c>
      <c r="C37" s="5">
        <v>0</v>
      </c>
      <c r="D37" s="5" t="s">
        <v>360</v>
      </c>
      <c r="G37" s="6" t="s">
        <v>359</v>
      </c>
      <c r="H37" s="5">
        <v>0</v>
      </c>
      <c r="I37" s="5" t="s">
        <v>360</v>
      </c>
      <c r="L37" s="5" t="s">
        <v>359</v>
      </c>
      <c r="M37" s="5">
        <v>0</v>
      </c>
      <c r="N37" s="5" t="s">
        <v>360</v>
      </c>
      <c r="P37" s="5" t="s">
        <v>359</v>
      </c>
      <c r="Q37" s="5">
        <v>30</v>
      </c>
      <c r="R37" s="5" t="s">
        <v>360</v>
      </c>
      <c r="U37" s="5" t="s">
        <v>359</v>
      </c>
      <c r="V37" s="5">
        <v>30</v>
      </c>
      <c r="W37" s="5" t="s">
        <v>360</v>
      </c>
      <c r="Z37" s="5" t="s">
        <v>359</v>
      </c>
      <c r="AA37" s="5">
        <v>30</v>
      </c>
      <c r="AB37" s="5" t="s">
        <v>360</v>
      </c>
      <c r="AK37" s="97">
        <v>0.62203007999999993</v>
      </c>
      <c r="AL37" s="122"/>
      <c r="AM37" s="116"/>
      <c r="AN37" s="116"/>
      <c r="AO37" s="122"/>
      <c r="AP37" s="1"/>
      <c r="AQ37" s="97">
        <v>0.54427631999999992</v>
      </c>
      <c r="AR37" s="119"/>
      <c r="AS37" s="119"/>
      <c r="AT37" s="119"/>
      <c r="AU37" s="120"/>
      <c r="AV37" s="9"/>
      <c r="AW37" s="109"/>
    </row>
    <row r="38" spans="2:49" x14ac:dyDescent="0.25">
      <c r="B38" s="5" t="s">
        <v>354</v>
      </c>
      <c r="G38" s="6" t="s">
        <v>354</v>
      </c>
      <c r="L38" s="5" t="s">
        <v>354</v>
      </c>
      <c r="P38" s="5" t="s">
        <v>354</v>
      </c>
      <c r="U38" s="5" t="s">
        <v>354</v>
      </c>
      <c r="Z38" s="5" t="s">
        <v>354</v>
      </c>
      <c r="AK38" s="97">
        <v>0.77753760000000005</v>
      </c>
      <c r="AL38" s="122"/>
      <c r="AM38" s="116"/>
      <c r="AN38" s="116"/>
      <c r="AO38" s="122"/>
      <c r="AP38" s="1"/>
      <c r="AQ38" s="97">
        <v>0.58315319999999993</v>
      </c>
      <c r="AR38" s="119"/>
      <c r="AS38" s="120"/>
      <c r="AT38" s="119"/>
      <c r="AU38" s="120"/>
      <c r="AV38" s="9"/>
      <c r="AW38" s="109"/>
    </row>
    <row r="39" spans="2:49" x14ac:dyDescent="0.25">
      <c r="B39" s="4" t="s">
        <v>352</v>
      </c>
      <c r="C39" s="4" t="s">
        <v>338</v>
      </c>
      <c r="D39" s="4" t="s">
        <v>339</v>
      </c>
      <c r="E39" s="4" t="s">
        <v>353</v>
      </c>
      <c r="F39" s="4"/>
      <c r="G39" s="97" t="s">
        <v>352</v>
      </c>
      <c r="H39" s="4" t="s">
        <v>338</v>
      </c>
      <c r="I39" s="4" t="s">
        <v>339</v>
      </c>
      <c r="J39" s="4" t="s">
        <v>353</v>
      </c>
      <c r="L39" s="4" t="s">
        <v>352</v>
      </c>
      <c r="M39" s="4" t="s">
        <v>338</v>
      </c>
      <c r="N39" s="4" t="s">
        <v>339</v>
      </c>
      <c r="O39" s="4" t="s">
        <v>353</v>
      </c>
      <c r="P39" s="4" t="s">
        <v>352</v>
      </c>
      <c r="Q39" s="4" t="s">
        <v>338</v>
      </c>
      <c r="R39" s="4" t="s">
        <v>339</v>
      </c>
      <c r="S39" s="4" t="s">
        <v>353</v>
      </c>
      <c r="T39" s="4"/>
      <c r="U39" s="4" t="s">
        <v>352</v>
      </c>
      <c r="V39" s="4" t="s">
        <v>338</v>
      </c>
      <c r="W39" s="4" t="s">
        <v>339</v>
      </c>
      <c r="X39" s="4" t="s">
        <v>353</v>
      </c>
      <c r="Z39" s="4" t="s">
        <v>352</v>
      </c>
      <c r="AA39" s="4" t="s">
        <v>338</v>
      </c>
      <c r="AB39" s="4" t="s">
        <v>339</v>
      </c>
      <c r="AC39" s="4" t="s">
        <v>353</v>
      </c>
      <c r="AK39" s="97"/>
      <c r="AL39" s="1"/>
      <c r="AM39" s="1"/>
      <c r="AN39" s="1"/>
      <c r="AO39" s="1"/>
      <c r="AP39" s="1"/>
      <c r="AQ39" s="97">
        <v>0.62203008000000004</v>
      </c>
      <c r="AR39" s="119"/>
      <c r="AS39" s="120"/>
      <c r="AT39" s="121"/>
      <c r="AU39" s="120"/>
      <c r="AV39" s="9"/>
      <c r="AW39" s="109"/>
    </row>
    <row r="40" spans="2:49" x14ac:dyDescent="0.25">
      <c r="AK40" s="96"/>
      <c r="AL40" s="1"/>
      <c r="AM40" s="1"/>
      <c r="AN40" s="1"/>
      <c r="AO40" s="1"/>
      <c r="AP40" s="1"/>
      <c r="AQ40" s="97">
        <v>0.66090695999999993</v>
      </c>
      <c r="AR40" s="119"/>
      <c r="AS40" s="120"/>
      <c r="AT40" s="119"/>
      <c r="AU40" s="120"/>
      <c r="AW40" s="1"/>
    </row>
    <row r="41" spans="2:49" x14ac:dyDescent="0.25">
      <c r="AK41" s="96"/>
      <c r="AL41" s="1"/>
      <c r="AM41" s="1"/>
      <c r="AN41" s="1"/>
      <c r="AO41" s="1"/>
      <c r="AP41" s="1"/>
      <c r="AQ41" s="97">
        <v>0.85529136000000006</v>
      </c>
      <c r="AR41" s="119"/>
      <c r="AS41" s="120"/>
      <c r="AT41" s="119"/>
      <c r="AU41" s="120"/>
      <c r="AW41" s="1"/>
    </row>
    <row r="42" spans="2:49" x14ac:dyDescent="0.25">
      <c r="AK42" s="96"/>
      <c r="AL42" s="1"/>
      <c r="AM42" s="1"/>
      <c r="AN42" s="1"/>
      <c r="AO42" s="1"/>
      <c r="AP42" s="1"/>
      <c r="AQ42" s="97"/>
      <c r="AR42" s="9"/>
      <c r="AS42" s="9"/>
      <c r="AT42" s="9"/>
      <c r="AU42" s="9"/>
      <c r="AW42" s="1"/>
    </row>
    <row r="43" spans="2:49" x14ac:dyDescent="0.25">
      <c r="AK43" s="96"/>
      <c r="AL43" s="1"/>
      <c r="AM43" s="1"/>
      <c r="AN43" s="1"/>
      <c r="AO43" s="1"/>
      <c r="AP43" s="1"/>
      <c r="AQ43" s="123"/>
      <c r="AR43" s="9"/>
      <c r="AS43" s="9"/>
      <c r="AT43" s="9"/>
      <c r="AU43" s="9"/>
      <c r="AW43" s="1"/>
    </row>
    <row r="44" spans="2:49" x14ac:dyDescent="0.25">
      <c r="AK44" s="96"/>
      <c r="AL44" s="1"/>
      <c r="AM44" s="1"/>
      <c r="AN44" s="1"/>
      <c r="AO44" s="1"/>
      <c r="AP44" s="1"/>
      <c r="AQ44" s="97"/>
      <c r="AR44" s="9"/>
      <c r="AS44" s="9"/>
      <c r="AT44" s="9"/>
      <c r="AU44" s="9"/>
    </row>
    <row r="45" spans="2:49" x14ac:dyDescent="0.25">
      <c r="F45" s="4"/>
      <c r="AK45" s="96"/>
      <c r="AL45" s="1"/>
      <c r="AM45" s="1"/>
      <c r="AN45" s="1"/>
      <c r="AO45" s="1"/>
      <c r="AP45" s="1"/>
      <c r="AQ45" s="97"/>
      <c r="AR45" s="9"/>
      <c r="AS45" s="9"/>
      <c r="AT45" s="9"/>
      <c r="AU45" s="9"/>
    </row>
    <row r="46" spans="2:49" x14ac:dyDescent="0.25">
      <c r="AK46" s="96"/>
      <c r="AL46" s="1"/>
      <c r="AM46" s="1"/>
      <c r="AN46" s="1"/>
      <c r="AO46" s="1"/>
      <c r="AP46" s="1"/>
      <c r="AQ46" s="97"/>
      <c r="AR46" s="9"/>
      <c r="AS46" s="9"/>
      <c r="AT46" s="9"/>
      <c r="AU46" s="9"/>
    </row>
    <row r="47" spans="2:49" x14ac:dyDescent="0.25">
      <c r="AK47" s="96"/>
      <c r="AL47" s="1"/>
      <c r="AM47" s="1"/>
      <c r="AN47" s="1"/>
      <c r="AO47" s="1"/>
      <c r="AP47" s="1"/>
      <c r="AQ47" s="97"/>
      <c r="AR47" s="9"/>
      <c r="AS47" s="9"/>
      <c r="AT47" s="9"/>
      <c r="AU47" s="9"/>
    </row>
    <row r="50" spans="6:49" x14ac:dyDescent="0.25">
      <c r="AK50" s="4" t="s">
        <v>339</v>
      </c>
      <c r="AL50" s="4" t="s">
        <v>367</v>
      </c>
      <c r="AQ50" s="4" t="s">
        <v>339</v>
      </c>
      <c r="AR50" s="4" t="s">
        <v>367</v>
      </c>
      <c r="AS50" s="4"/>
      <c r="AT50" s="4"/>
      <c r="AU50" s="4"/>
    </row>
    <row r="51" spans="6:49" x14ac:dyDescent="0.25">
      <c r="F51" s="4"/>
      <c r="AK51" s="4" t="s">
        <v>345</v>
      </c>
      <c r="AL51" s="97">
        <v>0</v>
      </c>
      <c r="AM51" s="97">
        <v>10</v>
      </c>
      <c r="AN51" s="97">
        <v>20</v>
      </c>
      <c r="AO51" s="97">
        <v>27.6</v>
      </c>
      <c r="AP51" s="1"/>
      <c r="AQ51" s="4" t="s">
        <v>345</v>
      </c>
      <c r="AR51" s="97">
        <v>0</v>
      </c>
      <c r="AS51" s="97">
        <v>10</v>
      </c>
      <c r="AT51" s="97">
        <v>20</v>
      </c>
      <c r="AU51" s="97">
        <v>27.6</v>
      </c>
      <c r="AV51" s="97"/>
      <c r="AW51" s="97"/>
    </row>
    <row r="52" spans="6:49" x14ac:dyDescent="0.25">
      <c r="AK52" s="97">
        <v>0.31101503999999996</v>
      </c>
      <c r="AL52" s="122"/>
      <c r="AM52" s="116"/>
      <c r="AN52" s="116"/>
      <c r="AO52" s="122"/>
      <c r="AP52" s="1"/>
      <c r="AQ52" s="97">
        <v>0.31101504000000002</v>
      </c>
      <c r="AR52" s="120"/>
      <c r="AS52" s="120"/>
      <c r="AT52" s="120"/>
      <c r="AU52" s="120"/>
      <c r="AV52" s="9"/>
      <c r="AW52" s="9"/>
    </row>
    <row r="53" spans="6:49" x14ac:dyDescent="0.25">
      <c r="AK53" s="97">
        <v>0.62203007999999993</v>
      </c>
      <c r="AL53" s="122"/>
      <c r="AM53" s="116"/>
      <c r="AN53" s="116"/>
      <c r="AO53" s="122"/>
      <c r="AP53" s="1"/>
      <c r="AQ53" s="97">
        <v>0.54427631999999992</v>
      </c>
      <c r="AR53" s="120"/>
      <c r="AS53" s="120"/>
      <c r="AT53" s="120"/>
      <c r="AU53" s="120"/>
      <c r="AV53" s="9"/>
      <c r="AW53" s="9"/>
    </row>
    <row r="54" spans="6:49" x14ac:dyDescent="0.25">
      <c r="AK54" s="97">
        <v>0.77753760000000005</v>
      </c>
      <c r="AL54" s="122"/>
      <c r="AM54" s="116"/>
      <c r="AN54" s="116"/>
      <c r="AO54" s="119"/>
      <c r="AP54" s="1"/>
      <c r="AQ54" s="97">
        <v>0.58315319999999993</v>
      </c>
      <c r="AR54" s="120"/>
      <c r="AS54" s="120"/>
      <c r="AT54" s="120"/>
      <c r="AU54" s="120"/>
      <c r="AV54" s="9"/>
      <c r="AW54" s="9"/>
    </row>
    <row r="55" spans="6:49" x14ac:dyDescent="0.25">
      <c r="AK55" s="97"/>
      <c r="AL55" s="1"/>
      <c r="AN55" s="118"/>
      <c r="AO55" s="1"/>
      <c r="AQ55" s="97">
        <v>0.62203008000000004</v>
      </c>
      <c r="AR55" s="120"/>
      <c r="AS55" s="120"/>
      <c r="AT55" s="120"/>
      <c r="AU55" s="120"/>
      <c r="AV55" s="9"/>
      <c r="AW55" s="9"/>
    </row>
    <row r="56" spans="6:49" x14ac:dyDescent="0.25">
      <c r="AQ56" s="97">
        <v>0.66090695999999993</v>
      </c>
      <c r="AR56" s="120"/>
      <c r="AS56" s="120"/>
      <c r="AT56" s="120"/>
      <c r="AU56" s="120"/>
    </row>
    <row r="57" spans="6:49" x14ac:dyDescent="0.25">
      <c r="AQ57" s="97">
        <v>0.85529136000000006</v>
      </c>
      <c r="AR57" s="120"/>
      <c r="AS57" s="120"/>
      <c r="AT57" s="120"/>
      <c r="AU57" s="120"/>
    </row>
    <row r="58" spans="6:49" x14ac:dyDescent="0.25">
      <c r="AQ58" s="97"/>
      <c r="AR58" s="9"/>
      <c r="AS58" s="9"/>
      <c r="AT58" s="9"/>
      <c r="AU58" s="9"/>
    </row>
    <row r="59" spans="6:49" x14ac:dyDescent="0.25">
      <c r="AQ59" s="97"/>
      <c r="AR59" s="9"/>
      <c r="AS59" s="9"/>
      <c r="AT59" s="9"/>
      <c r="AU59" s="9"/>
    </row>
    <row r="60" spans="6:49" x14ac:dyDescent="0.25">
      <c r="AQ60" s="97"/>
      <c r="AR60" s="9"/>
      <c r="AS60" s="9"/>
      <c r="AT60" s="9"/>
      <c r="AU60" s="9"/>
    </row>
    <row r="61" spans="6:49" x14ac:dyDescent="0.25">
      <c r="AQ61" s="97"/>
      <c r="AR61" s="9"/>
      <c r="AS61" s="9"/>
      <c r="AT61" s="9"/>
      <c r="AU61" s="9"/>
    </row>
    <row r="62" spans="6:49" x14ac:dyDescent="0.25">
      <c r="AQ62" s="97"/>
      <c r="AR62" s="9"/>
      <c r="AS62" s="9"/>
      <c r="AT62" s="9"/>
      <c r="AU62" s="9"/>
    </row>
    <row r="63" spans="6:49" x14ac:dyDescent="0.25">
      <c r="AQ63" s="97"/>
      <c r="AR63" s="9"/>
      <c r="AS63" s="9"/>
      <c r="AT63" s="9"/>
      <c r="AU63" s="9"/>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63"/>
  <sheetViews>
    <sheetView zoomScale="115" zoomScaleNormal="115" workbookViewId="0">
      <selection activeCell="J27" sqref="J27"/>
    </sheetView>
  </sheetViews>
  <sheetFormatPr defaultRowHeight="15" x14ac:dyDescent="0.25"/>
  <cols>
    <col min="1" max="1" width="9.140625" style="5"/>
    <col min="2" max="2" width="14.5703125" style="5" bestFit="1" customWidth="1"/>
    <col min="3" max="3" width="15.28515625" style="5" bestFit="1" customWidth="1"/>
    <col min="4" max="5" width="14.28515625" style="5" bestFit="1" customWidth="1"/>
    <col min="6" max="6" width="10.5703125" style="5" bestFit="1" customWidth="1"/>
    <col min="7" max="7" width="9.140625" style="6"/>
    <col min="8" max="9" width="11.7109375" style="5" customWidth="1"/>
    <col min="10" max="10" width="18.7109375" style="5" bestFit="1" customWidth="1"/>
    <col min="11" max="11" width="10.5703125" style="5" bestFit="1" customWidth="1"/>
    <col min="12" max="12" width="11" style="5" bestFit="1" customWidth="1"/>
    <col min="13" max="13" width="9.140625" style="5"/>
    <col min="14" max="14" width="15" style="5" bestFit="1" customWidth="1"/>
    <col min="15" max="15" width="21.140625" style="5" bestFit="1" customWidth="1"/>
    <col min="16" max="18" width="23.42578125" style="5" bestFit="1" customWidth="1"/>
    <col min="19" max="19" width="24.28515625" style="5" customWidth="1"/>
    <col min="20" max="20" width="18.140625" style="5" bestFit="1" customWidth="1"/>
    <col min="21" max="22" width="17.85546875" style="5" bestFit="1" customWidth="1"/>
    <col min="23" max="23" width="13" style="5" customWidth="1"/>
    <col min="24" max="24" width="16.42578125" style="5" customWidth="1"/>
    <col min="25" max="28" width="9.140625" style="5"/>
    <col min="29" max="29" width="11" style="5" bestFit="1" customWidth="1"/>
    <col min="30" max="30" width="9.7109375" style="5" bestFit="1" customWidth="1"/>
    <col min="31" max="31" width="9.5703125" style="5" bestFit="1" customWidth="1"/>
    <col min="32" max="32" width="9.85546875" style="5" bestFit="1" customWidth="1"/>
    <col min="33" max="33" width="10.5703125" style="5" bestFit="1" customWidth="1"/>
    <col min="34" max="34" width="9.140625" style="5"/>
    <col min="35" max="35" width="14.7109375" style="5" bestFit="1" customWidth="1"/>
    <col min="36" max="36" width="11" style="5" bestFit="1" customWidth="1"/>
    <col min="37" max="37" width="15.140625" style="5" customWidth="1"/>
    <col min="38" max="38" width="18.85546875" style="5" bestFit="1" customWidth="1"/>
    <col min="39" max="39" width="6.28515625" style="5" bestFit="1" customWidth="1"/>
    <col min="40" max="40" width="9.140625" style="5"/>
    <col min="41" max="41" width="9.85546875" style="5" customWidth="1"/>
    <col min="42" max="42" width="11" style="5" bestFit="1" customWidth="1"/>
    <col min="43" max="43" width="14.42578125" style="5" customWidth="1"/>
    <col min="44" max="16384" width="9.140625" style="5"/>
  </cols>
  <sheetData>
    <row r="1" spans="2:49" x14ac:dyDescent="0.25">
      <c r="B1" s="5" t="s">
        <v>347</v>
      </c>
      <c r="J1" s="5" t="s">
        <v>803</v>
      </c>
      <c r="R1" s="5" t="s">
        <v>802</v>
      </c>
      <c r="W1" s="5" t="s">
        <v>804</v>
      </c>
      <c r="AK1" s="5" t="s">
        <v>801</v>
      </c>
      <c r="AQ1" s="5" t="s">
        <v>802</v>
      </c>
    </row>
    <row r="2" spans="2:49" s="4" customFormat="1" x14ac:dyDescent="0.25">
      <c r="B2" s="4" t="s">
        <v>345</v>
      </c>
      <c r="C2" s="4" t="s">
        <v>337</v>
      </c>
      <c r="D2" s="4" t="s">
        <v>338</v>
      </c>
      <c r="E2" s="4" t="s">
        <v>339</v>
      </c>
      <c r="F2" s="4" t="s">
        <v>346</v>
      </c>
      <c r="G2" s="97" t="s">
        <v>366</v>
      </c>
      <c r="H2" s="4" t="s">
        <v>348</v>
      </c>
      <c r="J2" s="4" t="s">
        <v>337</v>
      </c>
      <c r="K2" s="4" t="s">
        <v>345</v>
      </c>
      <c r="L2" s="4" t="s">
        <v>361</v>
      </c>
      <c r="M2" s="4" t="s">
        <v>338</v>
      </c>
      <c r="N2" s="4" t="s">
        <v>465</v>
      </c>
      <c r="O2" s="4" t="s">
        <v>339</v>
      </c>
      <c r="P2" s="4" t="s">
        <v>348</v>
      </c>
      <c r="R2" s="4" t="s">
        <v>363</v>
      </c>
      <c r="S2" s="4" t="s">
        <v>362</v>
      </c>
      <c r="T2" s="4" t="s">
        <v>361</v>
      </c>
      <c r="U2" s="4" t="s">
        <v>338</v>
      </c>
      <c r="V2" s="4" t="s">
        <v>465</v>
      </c>
      <c r="W2" s="4" t="s">
        <v>339</v>
      </c>
      <c r="X2" s="4" t="s">
        <v>365</v>
      </c>
      <c r="Y2" s="4" t="s">
        <v>348</v>
      </c>
      <c r="AK2" s="4" t="s">
        <v>338</v>
      </c>
      <c r="AL2" s="4" t="s">
        <v>367</v>
      </c>
      <c r="AQ2" s="4" t="s">
        <v>338</v>
      </c>
      <c r="AR2" s="4" t="s">
        <v>367</v>
      </c>
    </row>
    <row r="3" spans="2:49" x14ac:dyDescent="0.25">
      <c r="B3" s="99">
        <f>'Dynamic Test Matrix'!E28</f>
        <v>3.8876879999999996E-2</v>
      </c>
      <c r="C3" s="99">
        <v>0.02</v>
      </c>
      <c r="D3" s="99"/>
      <c r="E3" s="126"/>
      <c r="F3" s="99"/>
      <c r="G3" s="99">
        <f>CONVERT(F3,"lbf","N")</f>
        <v>0</v>
      </c>
      <c r="H3" s="99">
        <f t="shared" ref="H3:H24" si="0">(G3)/((0.5*1000*((C3)^2))*(PI()*0.91^2))</f>
        <v>0</v>
      </c>
      <c r="J3" s="98">
        <v>0</v>
      </c>
      <c r="K3" s="99">
        <v>0</v>
      </c>
      <c r="L3" s="99"/>
      <c r="M3" s="99"/>
      <c r="N3" s="99">
        <f>M3+($D$3-$M$3)</f>
        <v>0</v>
      </c>
      <c r="O3" s="98"/>
      <c r="P3" s="98">
        <v>0.86</v>
      </c>
      <c r="R3" s="115">
        <v>0.1</v>
      </c>
      <c r="S3" s="99">
        <f>R3/5*1.943844</f>
        <v>3.8876879999999996E-2</v>
      </c>
      <c r="T3" s="124"/>
      <c r="U3" s="99">
        <f>CONVERT(T3,"m","ft")</f>
        <v>0</v>
      </c>
      <c r="V3" s="99">
        <f>U3+($D$3-$U$3)</f>
        <v>0</v>
      </c>
      <c r="W3" s="115"/>
      <c r="X3" s="99"/>
      <c r="Y3" s="125">
        <f t="shared" ref="Y3:Y26" si="1">(X3)/((0.5*1000*((R3/5)^2))*(PI()*0.91^2))</f>
        <v>0</v>
      </c>
      <c r="AK3" s="4" t="s">
        <v>345</v>
      </c>
      <c r="AL3" s="97">
        <v>0</v>
      </c>
      <c r="AM3" s="97">
        <v>10</v>
      </c>
      <c r="AN3" s="97">
        <v>20</v>
      </c>
      <c r="AO3" s="97">
        <v>27.6</v>
      </c>
      <c r="AQ3" s="4" t="s">
        <v>345</v>
      </c>
      <c r="AR3" s="97">
        <v>0</v>
      </c>
      <c r="AS3" s="97">
        <v>10</v>
      </c>
      <c r="AT3" s="97">
        <v>20</v>
      </c>
      <c r="AU3" s="97">
        <v>27.6</v>
      </c>
      <c r="AV3" s="97"/>
      <c r="AW3" s="96"/>
    </row>
    <row r="4" spans="2:49" x14ac:dyDescent="0.25">
      <c r="B4" s="99">
        <f>'Dynamic Test Matrix'!E29</f>
        <v>7.7753759999999991E-2</v>
      </c>
      <c r="C4" s="99">
        <v>0.04</v>
      </c>
      <c r="D4" s="99"/>
      <c r="E4" s="126"/>
      <c r="F4" s="99"/>
      <c r="G4" s="99">
        <f t="shared" ref="G4:G24" si="2">CONVERT(F4,"lbf","N")</f>
        <v>0</v>
      </c>
      <c r="H4" s="99">
        <f t="shared" si="0"/>
        <v>0</v>
      </c>
      <c r="J4" s="98">
        <v>0.08</v>
      </c>
      <c r="K4" s="99">
        <v>0.15550751999999998</v>
      </c>
      <c r="L4" s="99"/>
      <c r="M4" s="99"/>
      <c r="N4" s="99">
        <f t="shared" ref="N4:N9" si="3">M4+($D$3-$M$3)</f>
        <v>0</v>
      </c>
      <c r="O4" s="99"/>
      <c r="P4" s="98">
        <v>0.86</v>
      </c>
      <c r="R4" s="115">
        <v>0.2</v>
      </c>
      <c r="S4" s="99">
        <f t="shared" ref="S4:S26" si="4">R4/5*1.943844</f>
        <v>7.7753759999999991E-2</v>
      </c>
      <c r="T4" s="124"/>
      <c r="U4" s="99">
        <f t="shared" ref="U4:U26" si="5">CONVERT(T4,"m","ft")</f>
        <v>0</v>
      </c>
      <c r="V4" s="99">
        <f t="shared" ref="V4:V26" si="6">U4+($D$3-$U$3)</f>
        <v>0</v>
      </c>
      <c r="W4" s="115"/>
      <c r="X4" s="99"/>
      <c r="Y4" s="125">
        <f t="shared" si="1"/>
        <v>0</v>
      </c>
      <c r="AK4" s="97">
        <v>0.31101503999999996</v>
      </c>
      <c r="AL4" s="122"/>
      <c r="AM4" s="122"/>
      <c r="AN4" s="122"/>
      <c r="AO4" s="122"/>
      <c r="AQ4" s="97">
        <v>0.31101504000000002</v>
      </c>
      <c r="AR4" s="121"/>
      <c r="AS4" s="119"/>
      <c r="AT4" s="119"/>
      <c r="AU4" s="120"/>
      <c r="AV4" s="6"/>
      <c r="AW4" s="96"/>
    </row>
    <row r="5" spans="2:49" x14ac:dyDescent="0.25">
      <c r="B5" s="99">
        <f>'Dynamic Test Matrix'!E30</f>
        <v>0.11663063999999999</v>
      </c>
      <c r="C5" s="99">
        <v>0.06</v>
      </c>
      <c r="D5" s="99"/>
      <c r="E5" s="126"/>
      <c r="F5" s="99"/>
      <c r="G5" s="99">
        <f t="shared" si="2"/>
        <v>0</v>
      </c>
      <c r="H5" s="99">
        <f t="shared" si="0"/>
        <v>0</v>
      </c>
      <c r="J5" s="98">
        <v>0.16</v>
      </c>
      <c r="K5" s="99">
        <v>0.31101503999999996</v>
      </c>
      <c r="L5" s="99"/>
      <c r="M5" s="99"/>
      <c r="N5" s="99">
        <f t="shared" si="3"/>
        <v>0</v>
      </c>
      <c r="O5" s="99"/>
      <c r="P5" s="98">
        <v>0.86</v>
      </c>
      <c r="R5" s="115">
        <v>0.3</v>
      </c>
      <c r="S5" s="99">
        <f t="shared" si="4"/>
        <v>0.11663063999999999</v>
      </c>
      <c r="T5" s="124"/>
      <c r="U5" s="99">
        <f t="shared" si="5"/>
        <v>0</v>
      </c>
      <c r="V5" s="99">
        <f t="shared" si="6"/>
        <v>0</v>
      </c>
      <c r="W5" s="115"/>
      <c r="X5" s="99"/>
      <c r="Y5" s="125">
        <f t="shared" si="1"/>
        <v>0</v>
      </c>
      <c r="AK5" s="97">
        <v>0.62203007999999993</v>
      </c>
      <c r="AL5" s="122"/>
      <c r="AM5" s="122"/>
      <c r="AN5" s="122"/>
      <c r="AO5" s="122"/>
      <c r="AQ5" s="97">
        <v>0.54427631999999992</v>
      </c>
      <c r="AR5" s="121"/>
      <c r="AS5" s="119"/>
      <c r="AT5" s="119"/>
      <c r="AU5" s="120"/>
      <c r="AV5" s="6"/>
      <c r="AW5" s="96"/>
    </row>
    <row r="6" spans="2:49" x14ac:dyDescent="0.25">
      <c r="B6" s="99">
        <f>'Dynamic Test Matrix'!E31</f>
        <v>0.15550751999999998</v>
      </c>
      <c r="C6" s="99">
        <v>0.08</v>
      </c>
      <c r="D6" s="99"/>
      <c r="E6" s="99"/>
      <c r="F6" s="99"/>
      <c r="G6" s="99">
        <f t="shared" si="2"/>
        <v>0</v>
      </c>
      <c r="H6" s="99">
        <f t="shared" si="0"/>
        <v>0</v>
      </c>
      <c r="J6" s="98">
        <v>0.24</v>
      </c>
      <c r="K6" s="99">
        <v>0.46652255999999998</v>
      </c>
      <c r="L6" s="99"/>
      <c r="M6" s="99"/>
      <c r="N6" s="99">
        <f t="shared" si="3"/>
        <v>0</v>
      </c>
      <c r="O6" s="99"/>
      <c r="P6" s="98">
        <v>0.86</v>
      </c>
      <c r="R6" s="115">
        <v>0.4</v>
      </c>
      <c r="S6" s="99">
        <f t="shared" si="4"/>
        <v>0.15550751999999998</v>
      </c>
      <c r="T6" s="124"/>
      <c r="U6" s="99">
        <f t="shared" si="5"/>
        <v>0</v>
      </c>
      <c r="V6" s="99">
        <f t="shared" si="6"/>
        <v>0</v>
      </c>
      <c r="W6" s="115"/>
      <c r="X6" s="99"/>
      <c r="Y6" s="125">
        <f t="shared" si="1"/>
        <v>0</v>
      </c>
      <c r="AK6" s="97">
        <v>0.77753760000000005</v>
      </c>
      <c r="AL6" s="122"/>
      <c r="AM6" s="122"/>
      <c r="AN6" s="122"/>
      <c r="AO6" s="122"/>
      <c r="AP6" s="1"/>
      <c r="AQ6" s="97">
        <v>0.58315319999999993</v>
      </c>
      <c r="AR6" s="121"/>
      <c r="AS6" s="119"/>
      <c r="AT6" s="119"/>
      <c r="AU6" s="120"/>
      <c r="AV6" s="6"/>
      <c r="AW6" s="96"/>
    </row>
    <row r="7" spans="2:49" x14ac:dyDescent="0.25">
      <c r="B7" s="99">
        <f>'Dynamic Test Matrix'!E32</f>
        <v>0.19438440000000001</v>
      </c>
      <c r="C7" s="99">
        <v>0.1</v>
      </c>
      <c r="D7" s="99"/>
      <c r="E7" s="99"/>
      <c r="F7" s="99"/>
      <c r="G7" s="99">
        <f t="shared" si="2"/>
        <v>0</v>
      </c>
      <c r="H7" s="99">
        <f t="shared" si="0"/>
        <v>0</v>
      </c>
      <c r="J7" s="98">
        <v>0.32</v>
      </c>
      <c r="K7" s="99">
        <v>0.62203007999999993</v>
      </c>
      <c r="L7" s="99"/>
      <c r="M7" s="99"/>
      <c r="N7" s="99">
        <f t="shared" si="3"/>
        <v>0</v>
      </c>
      <c r="O7" s="99"/>
      <c r="P7" s="98">
        <v>0.86</v>
      </c>
      <c r="R7" s="115">
        <v>0.5</v>
      </c>
      <c r="S7" s="99">
        <f t="shared" si="4"/>
        <v>0.19438440000000001</v>
      </c>
      <c r="T7" s="124"/>
      <c r="U7" s="99">
        <f t="shared" si="5"/>
        <v>0</v>
      </c>
      <c r="V7" s="99">
        <f t="shared" si="6"/>
        <v>0</v>
      </c>
      <c r="W7" s="115"/>
      <c r="X7" s="99"/>
      <c r="Y7" s="125">
        <f t="shared" si="1"/>
        <v>0</v>
      </c>
      <c r="AK7" s="97"/>
      <c r="AL7" s="1"/>
      <c r="AO7" s="1"/>
      <c r="AP7" s="1"/>
      <c r="AQ7" s="97">
        <v>0.62203008000000004</v>
      </c>
      <c r="AR7" s="121"/>
      <c r="AS7" s="119"/>
      <c r="AT7" s="119"/>
      <c r="AU7" s="120"/>
      <c r="AV7" s="6"/>
      <c r="AW7" s="96"/>
    </row>
    <row r="8" spans="2:49" x14ac:dyDescent="0.25">
      <c r="B8" s="99">
        <f>'Dynamic Test Matrix'!E33</f>
        <v>0.23326127999999999</v>
      </c>
      <c r="C8" s="99">
        <v>0.12</v>
      </c>
      <c r="D8" s="99"/>
      <c r="E8" s="99"/>
      <c r="F8" s="99"/>
      <c r="G8" s="99">
        <f t="shared" si="2"/>
        <v>0</v>
      </c>
      <c r="H8" s="99">
        <f t="shared" si="0"/>
        <v>0</v>
      </c>
      <c r="J8" s="98">
        <v>0.4</v>
      </c>
      <c r="K8" s="99">
        <v>0.77753760000000005</v>
      </c>
      <c r="L8" s="99"/>
      <c r="M8" s="99"/>
      <c r="N8" s="99">
        <f t="shared" si="3"/>
        <v>0</v>
      </c>
      <c r="O8" s="99"/>
      <c r="P8" s="98">
        <v>0.86</v>
      </c>
      <c r="R8" s="115">
        <v>0.6</v>
      </c>
      <c r="S8" s="99">
        <f t="shared" si="4"/>
        <v>0.23326127999999999</v>
      </c>
      <c r="T8" s="124"/>
      <c r="U8" s="99">
        <f t="shared" si="5"/>
        <v>0</v>
      </c>
      <c r="V8" s="99">
        <f t="shared" si="6"/>
        <v>0</v>
      </c>
      <c r="W8" s="115"/>
      <c r="X8" s="99"/>
      <c r="Y8" s="125">
        <f t="shared" si="1"/>
        <v>0</v>
      </c>
      <c r="AK8" s="96"/>
      <c r="AL8" s="1"/>
      <c r="AM8" s="1"/>
      <c r="AN8" s="1"/>
      <c r="AO8" s="1"/>
      <c r="AP8" s="1"/>
      <c r="AQ8" s="97">
        <v>0.66090695999999993</v>
      </c>
      <c r="AR8" s="121"/>
      <c r="AS8" s="119"/>
      <c r="AT8" s="121"/>
      <c r="AU8" s="120"/>
      <c r="AW8" s="1"/>
    </row>
    <row r="9" spans="2:49" x14ac:dyDescent="0.25">
      <c r="B9" s="99">
        <f>'Dynamic Test Matrix'!E34</f>
        <v>0.27213815999999996</v>
      </c>
      <c r="C9" s="99">
        <v>0.13999999999999999</v>
      </c>
      <c r="D9" s="99"/>
      <c r="E9" s="99"/>
      <c r="F9" s="99"/>
      <c r="G9" s="99">
        <f t="shared" si="2"/>
        <v>0</v>
      </c>
      <c r="H9" s="99">
        <f t="shared" si="0"/>
        <v>0</v>
      </c>
      <c r="J9" s="98">
        <v>0.44</v>
      </c>
      <c r="K9" s="99">
        <v>0.93304511999999995</v>
      </c>
      <c r="L9" s="99"/>
      <c r="M9" s="99"/>
      <c r="N9" s="99">
        <f t="shared" si="3"/>
        <v>0</v>
      </c>
      <c r="O9" s="99"/>
      <c r="P9" s="98">
        <v>0.86</v>
      </c>
      <c r="R9" s="115">
        <v>0.7</v>
      </c>
      <c r="S9" s="99">
        <f t="shared" si="4"/>
        <v>0.27213815999999996</v>
      </c>
      <c r="T9" s="124"/>
      <c r="U9" s="99">
        <f t="shared" si="5"/>
        <v>0</v>
      </c>
      <c r="V9" s="99">
        <f t="shared" si="6"/>
        <v>0</v>
      </c>
      <c r="W9" s="115"/>
      <c r="X9" s="99"/>
      <c r="Y9" s="125">
        <f t="shared" si="1"/>
        <v>0</v>
      </c>
      <c r="AP9" s="1"/>
      <c r="AQ9" s="97">
        <v>0.85529136000000006</v>
      </c>
      <c r="AR9" s="119"/>
      <c r="AS9" s="119"/>
      <c r="AT9" s="120"/>
      <c r="AU9" s="120"/>
      <c r="AW9" s="1"/>
    </row>
    <row r="10" spans="2:49" x14ac:dyDescent="0.25">
      <c r="B10" s="99">
        <f>'Dynamic Test Matrix'!E35</f>
        <v>0.31101503999999996</v>
      </c>
      <c r="C10" s="99">
        <v>0.16</v>
      </c>
      <c r="D10" s="99"/>
      <c r="E10" s="99"/>
      <c r="F10" s="99"/>
      <c r="G10" s="99">
        <f t="shared" si="2"/>
        <v>0</v>
      </c>
      <c r="H10" s="99">
        <f t="shared" si="0"/>
        <v>0</v>
      </c>
      <c r="R10" s="115">
        <v>0.79999999999999993</v>
      </c>
      <c r="S10" s="99">
        <f t="shared" si="4"/>
        <v>0.31101503999999996</v>
      </c>
      <c r="T10" s="124"/>
      <c r="U10" s="99">
        <f t="shared" si="5"/>
        <v>0</v>
      </c>
      <c r="V10" s="99">
        <f t="shared" si="6"/>
        <v>0</v>
      </c>
      <c r="W10" s="115"/>
      <c r="X10" s="99"/>
      <c r="Y10" s="125">
        <f t="shared" si="1"/>
        <v>0</v>
      </c>
      <c r="AP10" s="1"/>
      <c r="AQ10" s="97"/>
      <c r="AR10" s="6"/>
      <c r="AS10" s="6"/>
      <c r="AT10" s="6"/>
      <c r="AU10" s="6"/>
      <c r="AW10" s="1"/>
    </row>
    <row r="11" spans="2:49" x14ac:dyDescent="0.25">
      <c r="B11" s="99">
        <f>'Dynamic Test Matrix'!E36</f>
        <v>0.34989191999999997</v>
      </c>
      <c r="C11" s="99">
        <v>0.18</v>
      </c>
      <c r="D11" s="99"/>
      <c r="E11" s="99"/>
      <c r="F11" s="99"/>
      <c r="G11" s="99">
        <f t="shared" si="2"/>
        <v>0</v>
      </c>
      <c r="H11" s="99">
        <f t="shared" si="0"/>
        <v>0</v>
      </c>
      <c r="R11" s="115">
        <v>0.89999999999999991</v>
      </c>
      <c r="S11" s="99">
        <f t="shared" si="4"/>
        <v>0.34989191999999997</v>
      </c>
      <c r="T11" s="124"/>
      <c r="U11" s="99">
        <f t="shared" si="5"/>
        <v>0</v>
      </c>
      <c r="V11" s="99">
        <f t="shared" si="6"/>
        <v>0</v>
      </c>
      <c r="W11" s="115"/>
      <c r="X11" s="99"/>
      <c r="Y11" s="125">
        <f t="shared" si="1"/>
        <v>0</v>
      </c>
      <c r="AP11" s="1"/>
      <c r="AQ11" s="97"/>
      <c r="AR11" s="6"/>
      <c r="AS11" s="6"/>
      <c r="AT11" s="6"/>
      <c r="AU11" s="6"/>
      <c r="AW11" s="1"/>
    </row>
    <row r="12" spans="2:49" x14ac:dyDescent="0.25">
      <c r="B12" s="99">
        <f>'Dynamic Test Matrix'!E37</f>
        <v>0.38876880000000003</v>
      </c>
      <c r="C12" s="99">
        <v>0.2</v>
      </c>
      <c r="D12" s="99"/>
      <c r="E12" s="99"/>
      <c r="F12" s="99"/>
      <c r="G12" s="99">
        <f t="shared" si="2"/>
        <v>0</v>
      </c>
      <c r="H12" s="99">
        <f t="shared" si="0"/>
        <v>0</v>
      </c>
      <c r="R12" s="115">
        <v>0.99999999999999989</v>
      </c>
      <c r="S12" s="99">
        <f t="shared" si="4"/>
        <v>0.38876879999999997</v>
      </c>
      <c r="T12" s="124"/>
      <c r="U12" s="99">
        <f t="shared" si="5"/>
        <v>0</v>
      </c>
      <c r="V12" s="99">
        <f t="shared" si="6"/>
        <v>0</v>
      </c>
      <c r="W12" s="115"/>
      <c r="X12" s="99"/>
      <c r="Y12" s="125">
        <f t="shared" si="1"/>
        <v>0</v>
      </c>
      <c r="AP12" s="1"/>
      <c r="AQ12" s="97"/>
      <c r="AR12" s="6"/>
      <c r="AS12" s="6"/>
      <c r="AT12" s="6"/>
      <c r="AU12" s="6"/>
      <c r="AW12" s="1"/>
    </row>
    <row r="13" spans="2:49" x14ac:dyDescent="0.25">
      <c r="B13" s="99">
        <f>'Dynamic Test Matrix'!E38</f>
        <v>0.42764568000000003</v>
      </c>
      <c r="C13" s="99">
        <v>0.22000000000000003</v>
      </c>
      <c r="D13" s="99"/>
      <c r="E13" s="126"/>
      <c r="F13" s="126"/>
      <c r="G13" s="99">
        <f t="shared" si="2"/>
        <v>0</v>
      </c>
      <c r="H13" s="99">
        <f t="shared" si="0"/>
        <v>0</v>
      </c>
      <c r="R13" s="115">
        <v>1.0999999999999999</v>
      </c>
      <c r="S13" s="99">
        <f t="shared" si="4"/>
        <v>0.42764567999999992</v>
      </c>
      <c r="T13" s="124"/>
      <c r="U13" s="99">
        <f t="shared" si="5"/>
        <v>0</v>
      </c>
      <c r="V13" s="99">
        <f t="shared" si="6"/>
        <v>0</v>
      </c>
      <c r="W13" s="115"/>
      <c r="X13" s="99"/>
      <c r="Y13" s="125">
        <f t="shared" si="1"/>
        <v>0</v>
      </c>
      <c r="AQ13" s="97"/>
      <c r="AR13" s="6"/>
      <c r="AS13" s="6"/>
      <c r="AT13" s="6"/>
      <c r="AU13" s="6"/>
      <c r="AW13" s="1"/>
    </row>
    <row r="14" spans="2:49" x14ac:dyDescent="0.25">
      <c r="B14" s="99">
        <f>'Dynamic Test Matrix'!E39</f>
        <v>0.46652255999999998</v>
      </c>
      <c r="C14" s="99">
        <v>0.24</v>
      </c>
      <c r="D14" s="99"/>
      <c r="E14" s="126"/>
      <c r="F14" s="126"/>
      <c r="G14" s="99">
        <f t="shared" si="2"/>
        <v>0</v>
      </c>
      <c r="H14" s="99">
        <f t="shared" si="0"/>
        <v>0</v>
      </c>
      <c r="R14" s="115">
        <v>1.2</v>
      </c>
      <c r="S14" s="99">
        <f t="shared" si="4"/>
        <v>0.46652255999999998</v>
      </c>
      <c r="T14" s="124"/>
      <c r="U14" s="99">
        <f t="shared" si="5"/>
        <v>0</v>
      </c>
      <c r="V14" s="99">
        <f t="shared" si="6"/>
        <v>0</v>
      </c>
      <c r="W14" s="115"/>
      <c r="X14" s="99"/>
      <c r="Y14" s="125">
        <f t="shared" si="1"/>
        <v>0</v>
      </c>
      <c r="AK14" s="96"/>
      <c r="AL14" s="1"/>
      <c r="AM14" s="1"/>
      <c r="AN14" s="1"/>
      <c r="AO14" s="1"/>
      <c r="AP14" s="1"/>
      <c r="AQ14" s="97"/>
      <c r="AR14" s="6"/>
      <c r="AS14" s="6"/>
      <c r="AT14" s="6"/>
      <c r="AU14" s="6"/>
      <c r="AW14" s="1"/>
    </row>
    <row r="15" spans="2:49" x14ac:dyDescent="0.25">
      <c r="B15" s="99">
        <f>'Dynamic Test Matrix'!E40</f>
        <v>0.50539944000000003</v>
      </c>
      <c r="C15" s="99">
        <v>0.26</v>
      </c>
      <c r="D15" s="99"/>
      <c r="E15" s="126"/>
      <c r="F15" s="126"/>
      <c r="G15" s="99">
        <f t="shared" si="2"/>
        <v>0</v>
      </c>
      <c r="H15" s="99">
        <f t="shared" si="0"/>
        <v>0</v>
      </c>
      <c r="R15" s="115">
        <v>1.3</v>
      </c>
      <c r="S15" s="99">
        <f t="shared" si="4"/>
        <v>0.50539944000000003</v>
      </c>
      <c r="T15" s="124"/>
      <c r="U15" s="99">
        <f t="shared" si="5"/>
        <v>0</v>
      </c>
      <c r="V15" s="99">
        <f t="shared" si="6"/>
        <v>0</v>
      </c>
      <c r="W15" s="115"/>
      <c r="X15" s="99"/>
      <c r="Y15" s="125">
        <f t="shared" si="1"/>
        <v>0</v>
      </c>
      <c r="AK15" s="96"/>
      <c r="AL15" s="1"/>
      <c r="AM15" s="1"/>
      <c r="AN15" s="1"/>
      <c r="AO15" s="1"/>
      <c r="AP15" s="1"/>
      <c r="AQ15" s="97"/>
      <c r="AR15" s="6"/>
      <c r="AS15" s="6"/>
      <c r="AT15" s="6"/>
      <c r="AU15" s="6"/>
      <c r="AW15" s="1"/>
    </row>
    <row r="16" spans="2:49" x14ac:dyDescent="0.25">
      <c r="B16" s="99">
        <f>'Dynamic Test Matrix'!E41</f>
        <v>0.54427631999999992</v>
      </c>
      <c r="C16" s="99">
        <v>0.27999999999999997</v>
      </c>
      <c r="D16" s="99"/>
      <c r="E16" s="126"/>
      <c r="F16" s="126"/>
      <c r="G16" s="99">
        <f t="shared" si="2"/>
        <v>0</v>
      </c>
      <c r="H16" s="99">
        <f t="shared" si="0"/>
        <v>0</v>
      </c>
      <c r="R16" s="115">
        <v>1.4000000000000001</v>
      </c>
      <c r="S16" s="99">
        <f t="shared" si="4"/>
        <v>0.54427632000000004</v>
      </c>
      <c r="T16" s="124"/>
      <c r="U16" s="99">
        <f t="shared" si="5"/>
        <v>0</v>
      </c>
      <c r="V16" s="99">
        <f t="shared" si="6"/>
        <v>0</v>
      </c>
      <c r="W16" s="115"/>
      <c r="X16" s="99"/>
      <c r="Y16" s="125">
        <f t="shared" si="1"/>
        <v>0</v>
      </c>
      <c r="AW16" s="1"/>
    </row>
    <row r="17" spans="2:49" x14ac:dyDescent="0.25">
      <c r="B17" s="99">
        <f>'Dynamic Test Matrix'!E42</f>
        <v>0.58315319999999993</v>
      </c>
      <c r="C17" s="99">
        <v>0.3</v>
      </c>
      <c r="D17" s="99"/>
      <c r="E17" s="126"/>
      <c r="F17" s="126"/>
      <c r="G17" s="99">
        <f t="shared" si="2"/>
        <v>0</v>
      </c>
      <c r="H17" s="99">
        <f t="shared" si="0"/>
        <v>0</v>
      </c>
      <c r="R17" s="115">
        <v>1.5000000000000002</v>
      </c>
      <c r="S17" s="99">
        <f t="shared" si="4"/>
        <v>0.58315320000000004</v>
      </c>
      <c r="T17" s="124"/>
      <c r="U17" s="99">
        <f t="shared" si="5"/>
        <v>0</v>
      </c>
      <c r="V17" s="99">
        <f t="shared" si="6"/>
        <v>0</v>
      </c>
      <c r="W17" s="115"/>
      <c r="X17" s="99"/>
      <c r="Y17" s="125">
        <f t="shared" si="1"/>
        <v>0</v>
      </c>
      <c r="AW17" s="1"/>
    </row>
    <row r="18" spans="2:49" x14ac:dyDescent="0.25">
      <c r="B18" s="99">
        <f>'Dynamic Test Matrix'!E43</f>
        <v>0.62203007999999993</v>
      </c>
      <c r="C18" s="99">
        <v>0.32</v>
      </c>
      <c r="D18" s="126"/>
      <c r="E18" s="126"/>
      <c r="F18" s="126"/>
      <c r="G18" s="99">
        <f t="shared" si="2"/>
        <v>0</v>
      </c>
      <c r="H18" s="99">
        <f>(G18)/((0.5*1000*((C18)^2))*(PI()*0.91^2))</f>
        <v>0</v>
      </c>
      <c r="R18" s="115">
        <v>1.6000000000000003</v>
      </c>
      <c r="S18" s="99">
        <f t="shared" si="4"/>
        <v>0.62203008000000004</v>
      </c>
      <c r="T18" s="124"/>
      <c r="U18" s="99">
        <f t="shared" si="5"/>
        <v>0</v>
      </c>
      <c r="V18" s="99">
        <f t="shared" si="6"/>
        <v>0</v>
      </c>
      <c r="W18" s="115"/>
      <c r="X18" s="99"/>
      <c r="Y18" s="125">
        <f t="shared" si="1"/>
        <v>0</v>
      </c>
      <c r="AK18" s="4" t="s">
        <v>356</v>
      </c>
      <c r="AL18" s="4" t="s">
        <v>367</v>
      </c>
      <c r="AQ18" s="4" t="s">
        <v>356</v>
      </c>
      <c r="AR18" s="4" t="s">
        <v>367</v>
      </c>
      <c r="AS18" s="4"/>
      <c r="AT18" s="4"/>
      <c r="AU18" s="4"/>
      <c r="AW18" s="1"/>
    </row>
    <row r="19" spans="2:49" x14ac:dyDescent="0.25">
      <c r="B19" s="99">
        <f>'Dynamic Test Matrix'!E44</f>
        <v>0.66090695999999993</v>
      </c>
      <c r="C19" s="99">
        <v>0.33999999999999997</v>
      </c>
      <c r="D19" s="126"/>
      <c r="E19" s="126"/>
      <c r="F19" s="126"/>
      <c r="G19" s="99">
        <f t="shared" si="2"/>
        <v>0</v>
      </c>
      <c r="H19" s="99">
        <f t="shared" si="0"/>
        <v>0</v>
      </c>
      <c r="R19" s="115">
        <v>1.7000000000000004</v>
      </c>
      <c r="S19" s="99">
        <f t="shared" si="4"/>
        <v>0.66090696000000015</v>
      </c>
      <c r="T19" s="124"/>
      <c r="U19" s="99">
        <f t="shared" si="5"/>
        <v>0</v>
      </c>
      <c r="V19" s="99">
        <f t="shared" si="6"/>
        <v>0</v>
      </c>
      <c r="W19" s="115"/>
      <c r="X19" s="99"/>
      <c r="Y19" s="125">
        <f t="shared" si="1"/>
        <v>0</v>
      </c>
      <c r="AK19" s="4" t="s">
        <v>345</v>
      </c>
      <c r="AL19" s="97">
        <v>0</v>
      </c>
      <c r="AM19" s="97">
        <v>10</v>
      </c>
      <c r="AN19" s="97">
        <v>20</v>
      </c>
      <c r="AO19" s="97">
        <v>27.6</v>
      </c>
      <c r="AQ19" s="4" t="s">
        <v>345</v>
      </c>
      <c r="AR19" s="97">
        <v>0</v>
      </c>
      <c r="AS19" s="97">
        <v>10</v>
      </c>
      <c r="AT19" s="97">
        <v>20</v>
      </c>
      <c r="AU19" s="97">
        <v>27.6</v>
      </c>
      <c r="AV19" s="97"/>
      <c r="AW19" s="96"/>
    </row>
    <row r="20" spans="2:49" x14ac:dyDescent="0.25">
      <c r="B20" s="99">
        <f>'Dynamic Test Matrix'!E45</f>
        <v>0.69978383999999993</v>
      </c>
      <c r="C20" s="99">
        <v>0.36</v>
      </c>
      <c r="D20" s="126"/>
      <c r="E20" s="126"/>
      <c r="F20" s="126"/>
      <c r="G20" s="99">
        <f t="shared" si="2"/>
        <v>0</v>
      </c>
      <c r="H20" s="99">
        <f t="shared" si="0"/>
        <v>0</v>
      </c>
      <c r="R20" s="115">
        <v>1.8000000000000005</v>
      </c>
      <c r="S20" s="99">
        <f t="shared" si="4"/>
        <v>0.69978384000000016</v>
      </c>
      <c r="T20" s="124"/>
      <c r="U20" s="99">
        <f t="shared" si="5"/>
        <v>0</v>
      </c>
      <c r="V20" s="99">
        <f t="shared" si="6"/>
        <v>0</v>
      </c>
      <c r="W20" s="115"/>
      <c r="X20" s="99"/>
      <c r="Y20" s="125">
        <f t="shared" si="1"/>
        <v>0</v>
      </c>
      <c r="AK20" s="97">
        <v>0.31101503999999996</v>
      </c>
      <c r="AL20" s="122"/>
      <c r="AM20" s="122"/>
      <c r="AN20" s="122"/>
      <c r="AO20" s="122"/>
      <c r="AP20" s="1"/>
      <c r="AQ20" s="97">
        <v>0.31101504000000002</v>
      </c>
      <c r="AR20" s="119"/>
      <c r="AS20" s="119"/>
      <c r="AT20" s="119"/>
      <c r="AU20" s="119"/>
      <c r="AW20" s="1"/>
    </row>
    <row r="21" spans="2:49" x14ac:dyDescent="0.25">
      <c r="B21" s="99">
        <f>'Dynamic Test Matrix'!E46</f>
        <v>0.73866071999999994</v>
      </c>
      <c r="C21" s="99">
        <v>0.38</v>
      </c>
      <c r="D21" s="126"/>
      <c r="E21" s="126"/>
      <c r="F21" s="126"/>
      <c r="G21" s="99">
        <f t="shared" si="2"/>
        <v>0</v>
      </c>
      <c r="H21" s="99">
        <f t="shared" si="0"/>
        <v>0</v>
      </c>
      <c r="R21" s="115">
        <v>1.9000000000000006</v>
      </c>
      <c r="S21" s="99">
        <f t="shared" si="4"/>
        <v>0.73866072000000016</v>
      </c>
      <c r="T21" s="124"/>
      <c r="U21" s="99">
        <f t="shared" si="5"/>
        <v>0</v>
      </c>
      <c r="V21" s="99">
        <f t="shared" si="6"/>
        <v>0</v>
      </c>
      <c r="W21" s="115"/>
      <c r="X21" s="99"/>
      <c r="Y21" s="125">
        <f t="shared" si="1"/>
        <v>0</v>
      </c>
      <c r="AK21" s="97">
        <v>0.62203007999999993</v>
      </c>
      <c r="AL21" s="122"/>
      <c r="AM21" s="122"/>
      <c r="AN21" s="122"/>
      <c r="AO21" s="122"/>
      <c r="AP21" s="1"/>
      <c r="AQ21" s="97">
        <v>0.54427631999999992</v>
      </c>
      <c r="AR21" s="119"/>
      <c r="AS21" s="119"/>
      <c r="AT21" s="119"/>
      <c r="AU21" s="119"/>
      <c r="AW21" s="1"/>
    </row>
    <row r="22" spans="2:49" x14ac:dyDescent="0.25">
      <c r="B22" s="99">
        <f>'Dynamic Test Matrix'!E47</f>
        <v>0.77753760000000005</v>
      </c>
      <c r="C22" s="99">
        <v>0.4</v>
      </c>
      <c r="D22" s="126"/>
      <c r="E22" s="126"/>
      <c r="F22" s="126"/>
      <c r="G22" s="99">
        <f t="shared" si="2"/>
        <v>0</v>
      </c>
      <c r="H22" s="99">
        <f t="shared" si="0"/>
        <v>0</v>
      </c>
      <c r="R22" s="115">
        <v>2.0000000000000004</v>
      </c>
      <c r="S22" s="99">
        <f t="shared" si="4"/>
        <v>0.77753760000000016</v>
      </c>
      <c r="T22" s="124"/>
      <c r="U22" s="99">
        <f t="shared" si="5"/>
        <v>0</v>
      </c>
      <c r="V22" s="99">
        <f t="shared" si="6"/>
        <v>0</v>
      </c>
      <c r="W22" s="115"/>
      <c r="X22" s="99"/>
      <c r="Y22" s="125">
        <f t="shared" si="1"/>
        <v>0</v>
      </c>
      <c r="AK22" s="97">
        <v>0.77753760000000005</v>
      </c>
      <c r="AL22" s="122"/>
      <c r="AM22" s="122"/>
      <c r="AN22" s="122"/>
      <c r="AO22" s="122"/>
      <c r="AP22" s="1"/>
      <c r="AQ22" s="97">
        <v>0.58315319999999993</v>
      </c>
      <c r="AR22" s="119"/>
      <c r="AS22" s="119"/>
      <c r="AT22" s="119"/>
      <c r="AU22" s="119"/>
      <c r="AW22" s="1"/>
    </row>
    <row r="23" spans="2:49" x14ac:dyDescent="0.25">
      <c r="B23" s="99">
        <f>'Dynamic Test Matrix'!E48</f>
        <v>0.81641448000000005</v>
      </c>
      <c r="C23" s="99">
        <v>0.42</v>
      </c>
      <c r="D23" s="126"/>
      <c r="E23" s="126"/>
      <c r="F23" s="126"/>
      <c r="G23" s="99">
        <f t="shared" si="2"/>
        <v>0</v>
      </c>
      <c r="H23" s="99">
        <f t="shared" si="0"/>
        <v>0</v>
      </c>
      <c r="R23" s="115">
        <v>2.1000000000000005</v>
      </c>
      <c r="S23" s="99">
        <f t="shared" si="4"/>
        <v>0.81641448000000016</v>
      </c>
      <c r="T23" s="124"/>
      <c r="U23" s="99">
        <f t="shared" si="5"/>
        <v>0</v>
      </c>
      <c r="V23" s="99">
        <f t="shared" si="6"/>
        <v>0</v>
      </c>
      <c r="W23" s="115"/>
      <c r="X23" s="99"/>
      <c r="Y23" s="125">
        <f t="shared" si="1"/>
        <v>0</v>
      </c>
      <c r="AK23" s="97"/>
      <c r="AL23" s="1"/>
      <c r="AM23" s="1"/>
      <c r="AN23" s="1"/>
      <c r="AO23" s="1"/>
      <c r="AP23" s="1"/>
      <c r="AQ23" s="97">
        <v>0.62203008000000004</v>
      </c>
      <c r="AR23" s="119"/>
      <c r="AS23" s="119"/>
      <c r="AT23" s="121"/>
      <c r="AU23" s="119"/>
      <c r="AW23" s="1"/>
    </row>
    <row r="24" spans="2:49" x14ac:dyDescent="0.25">
      <c r="B24" s="99">
        <v>0.86</v>
      </c>
      <c r="C24" s="99">
        <v>0.44</v>
      </c>
      <c r="D24" s="126"/>
      <c r="E24" s="126"/>
      <c r="F24" s="126"/>
      <c r="G24" s="99">
        <f t="shared" si="2"/>
        <v>0</v>
      </c>
      <c r="H24" s="99">
        <f t="shared" si="0"/>
        <v>0</v>
      </c>
      <c r="R24" s="115">
        <v>2.2000000000000006</v>
      </c>
      <c r="S24" s="99">
        <f t="shared" si="4"/>
        <v>0.85529136000000017</v>
      </c>
      <c r="T24" s="124"/>
      <c r="U24" s="99">
        <f t="shared" si="5"/>
        <v>0</v>
      </c>
      <c r="V24" s="99">
        <f t="shared" si="6"/>
        <v>0</v>
      </c>
      <c r="W24" s="115"/>
      <c r="X24" s="99"/>
      <c r="Y24" s="125">
        <f t="shared" si="1"/>
        <v>0</v>
      </c>
      <c r="AK24" s="96"/>
      <c r="AL24" s="1"/>
      <c r="AM24" s="1"/>
      <c r="AN24" s="1"/>
      <c r="AO24" s="1"/>
      <c r="AP24" s="1"/>
      <c r="AQ24" s="97">
        <v>0.66090695999999993</v>
      </c>
      <c r="AR24" s="119"/>
      <c r="AS24" s="119"/>
      <c r="AT24" s="119"/>
      <c r="AU24" s="119"/>
      <c r="AW24" s="1"/>
    </row>
    <row r="25" spans="2:49" x14ac:dyDescent="0.25">
      <c r="B25" s="106"/>
      <c r="C25" s="106"/>
      <c r="D25" s="106"/>
      <c r="E25" s="106"/>
      <c r="F25" s="106"/>
      <c r="G25" s="106"/>
      <c r="H25" s="106"/>
      <c r="R25" s="115">
        <v>2.3000000000000007</v>
      </c>
      <c r="S25" s="99">
        <f t="shared" si="4"/>
        <v>0.89416824000000017</v>
      </c>
      <c r="T25" s="124"/>
      <c r="U25" s="99">
        <f t="shared" si="5"/>
        <v>0</v>
      </c>
      <c r="V25" s="99">
        <f t="shared" si="6"/>
        <v>0</v>
      </c>
      <c r="W25" s="115"/>
      <c r="X25" s="99"/>
      <c r="Y25" s="125">
        <f t="shared" si="1"/>
        <v>0</v>
      </c>
      <c r="AP25" s="1"/>
      <c r="AQ25" s="97">
        <v>0.85529136000000006</v>
      </c>
      <c r="AR25" s="119"/>
      <c r="AS25" s="119"/>
      <c r="AT25" s="119"/>
      <c r="AU25" s="119"/>
      <c r="AW25" s="1"/>
    </row>
    <row r="26" spans="2:49" x14ac:dyDescent="0.25">
      <c r="B26" s="106"/>
      <c r="C26" s="106"/>
      <c r="D26" s="106"/>
      <c r="E26" s="106"/>
      <c r="F26" s="106"/>
      <c r="G26" s="106"/>
      <c r="H26" s="106"/>
      <c r="R26" s="115">
        <v>2.4000000000000008</v>
      </c>
      <c r="S26" s="99">
        <f t="shared" si="4"/>
        <v>0.93304512000000028</v>
      </c>
      <c r="T26" s="124"/>
      <c r="U26" s="99">
        <f t="shared" si="5"/>
        <v>0</v>
      </c>
      <c r="V26" s="99">
        <f t="shared" si="6"/>
        <v>0</v>
      </c>
      <c r="W26" s="115"/>
      <c r="X26" s="99"/>
      <c r="Y26" s="125">
        <f t="shared" si="1"/>
        <v>0</v>
      </c>
      <c r="AP26" s="1"/>
      <c r="AQ26" s="97"/>
      <c r="AW26" s="1"/>
    </row>
    <row r="27" spans="2:49" x14ac:dyDescent="0.25">
      <c r="B27" s="6"/>
      <c r="C27" s="6"/>
      <c r="AP27" s="1"/>
      <c r="AQ27" s="97"/>
      <c r="AW27" s="1"/>
    </row>
    <row r="28" spans="2:49" x14ac:dyDescent="0.25">
      <c r="B28" s="6"/>
      <c r="C28" s="6"/>
      <c r="AP28" s="1"/>
      <c r="AQ28" s="97"/>
      <c r="AW28" s="1"/>
    </row>
    <row r="29" spans="2:49" x14ac:dyDescent="0.25">
      <c r="AP29" s="1"/>
      <c r="AQ29" s="97"/>
      <c r="AW29" s="1"/>
    </row>
    <row r="30" spans="2:49" x14ac:dyDescent="0.25">
      <c r="I30" s="4"/>
      <c r="J30" s="4"/>
      <c r="K30" s="4"/>
      <c r="L30" s="4"/>
      <c r="M30" s="4"/>
      <c r="N30" s="4"/>
      <c r="O30" s="4"/>
      <c r="P30" s="4"/>
      <c r="Q30" s="4"/>
      <c r="R30" s="4"/>
      <c r="S30" s="4"/>
      <c r="T30" s="4"/>
      <c r="U30" s="4"/>
      <c r="V30" s="4"/>
      <c r="W30" s="4"/>
      <c r="X30" s="4"/>
      <c r="Y30" s="4"/>
      <c r="AQ30" s="97"/>
      <c r="AW30" s="1"/>
    </row>
    <row r="31" spans="2:49" x14ac:dyDescent="0.25">
      <c r="AK31" s="96"/>
      <c r="AL31" s="1"/>
      <c r="AM31" s="1"/>
      <c r="AN31" s="1"/>
      <c r="AO31" s="1"/>
      <c r="AP31" s="1"/>
      <c r="AQ31" s="97"/>
      <c r="AW31" s="1"/>
    </row>
    <row r="32" spans="2:49" x14ac:dyDescent="0.25">
      <c r="AW32" s="1"/>
    </row>
    <row r="33" spans="2:49" x14ac:dyDescent="0.25">
      <c r="AW33" s="1"/>
    </row>
    <row r="34" spans="2:49" x14ac:dyDescent="0.25">
      <c r="AK34" s="4" t="s">
        <v>340</v>
      </c>
      <c r="AL34" s="4" t="s">
        <v>367</v>
      </c>
      <c r="AQ34" s="4" t="s">
        <v>340</v>
      </c>
      <c r="AR34" s="4" t="s">
        <v>367</v>
      </c>
      <c r="AU34" s="4"/>
      <c r="AV34" s="4"/>
      <c r="AW34" s="1"/>
    </row>
    <row r="35" spans="2:49" x14ac:dyDescent="0.25">
      <c r="B35" s="5" t="s">
        <v>355</v>
      </c>
      <c r="C35" s="5">
        <v>0</v>
      </c>
      <c r="D35" s="5" t="s">
        <v>360</v>
      </c>
      <c r="G35" s="6" t="s">
        <v>355</v>
      </c>
      <c r="H35" s="5">
        <v>45</v>
      </c>
      <c r="I35" s="5" t="s">
        <v>360</v>
      </c>
      <c r="L35" s="5" t="s">
        <v>355</v>
      </c>
      <c r="M35" s="5">
        <v>90</v>
      </c>
      <c r="N35" s="5" t="s">
        <v>360</v>
      </c>
      <c r="P35" s="5" t="s">
        <v>355</v>
      </c>
      <c r="Q35" s="5">
        <v>0</v>
      </c>
      <c r="R35" s="5" t="s">
        <v>360</v>
      </c>
      <c r="U35" s="5" t="s">
        <v>355</v>
      </c>
      <c r="V35" s="5">
        <v>45</v>
      </c>
      <c r="W35" s="5" t="s">
        <v>360</v>
      </c>
      <c r="Z35" s="5" t="s">
        <v>355</v>
      </c>
      <c r="AA35" s="5">
        <v>90</v>
      </c>
      <c r="AB35" s="5" t="s">
        <v>360</v>
      </c>
      <c r="AK35" s="4" t="s">
        <v>345</v>
      </c>
      <c r="AL35" s="97">
        <v>0</v>
      </c>
      <c r="AM35" s="97">
        <v>10</v>
      </c>
      <c r="AN35" s="97">
        <v>20</v>
      </c>
      <c r="AO35" s="97">
        <v>27.6</v>
      </c>
      <c r="AQ35" s="4" t="s">
        <v>345</v>
      </c>
      <c r="AR35" s="97">
        <v>0</v>
      </c>
      <c r="AS35" s="97">
        <v>10</v>
      </c>
      <c r="AT35" s="97">
        <v>20</v>
      </c>
      <c r="AU35" s="97">
        <v>27.6</v>
      </c>
      <c r="AV35" s="97"/>
      <c r="AW35" s="96"/>
    </row>
    <row r="36" spans="2:49" x14ac:dyDescent="0.25">
      <c r="B36" s="5" t="s">
        <v>357</v>
      </c>
      <c r="D36" s="5" t="s">
        <v>358</v>
      </c>
      <c r="G36" s="6" t="s">
        <v>357</v>
      </c>
      <c r="I36" s="5" t="s">
        <v>358</v>
      </c>
      <c r="L36" s="5" t="s">
        <v>357</v>
      </c>
      <c r="N36" s="5" t="s">
        <v>358</v>
      </c>
      <c r="P36" s="5" t="s">
        <v>357</v>
      </c>
      <c r="R36" s="5" t="s">
        <v>358</v>
      </c>
      <c r="U36" s="5" t="s">
        <v>357</v>
      </c>
      <c r="W36" s="5" t="s">
        <v>358</v>
      </c>
      <c r="Z36" s="5" t="s">
        <v>357</v>
      </c>
      <c r="AB36" s="5" t="s">
        <v>358</v>
      </c>
      <c r="AK36" s="97">
        <v>0.31101503999999996</v>
      </c>
      <c r="AL36" s="122"/>
      <c r="AM36" s="122"/>
      <c r="AN36" s="122"/>
      <c r="AO36" s="122"/>
      <c r="AP36" s="1"/>
      <c r="AQ36" s="97">
        <v>0.31101504000000002</v>
      </c>
      <c r="AR36" s="119"/>
      <c r="AS36" s="119"/>
      <c r="AT36" s="119"/>
      <c r="AU36" s="120"/>
      <c r="AV36" s="9"/>
      <c r="AW36" s="109"/>
    </row>
    <row r="37" spans="2:49" x14ac:dyDescent="0.25">
      <c r="B37" s="5" t="s">
        <v>359</v>
      </c>
      <c r="C37" s="5">
        <v>0</v>
      </c>
      <c r="D37" s="5" t="s">
        <v>360</v>
      </c>
      <c r="G37" s="6" t="s">
        <v>359</v>
      </c>
      <c r="H37" s="5">
        <v>0</v>
      </c>
      <c r="I37" s="5" t="s">
        <v>360</v>
      </c>
      <c r="L37" s="5" t="s">
        <v>359</v>
      </c>
      <c r="M37" s="5">
        <v>0</v>
      </c>
      <c r="N37" s="5" t="s">
        <v>360</v>
      </c>
      <c r="P37" s="5" t="s">
        <v>359</v>
      </c>
      <c r="Q37" s="5">
        <v>30</v>
      </c>
      <c r="R37" s="5" t="s">
        <v>360</v>
      </c>
      <c r="U37" s="5" t="s">
        <v>359</v>
      </c>
      <c r="V37" s="5">
        <v>30</v>
      </c>
      <c r="W37" s="5" t="s">
        <v>360</v>
      </c>
      <c r="Z37" s="5" t="s">
        <v>359</v>
      </c>
      <c r="AA37" s="5">
        <v>30</v>
      </c>
      <c r="AB37" s="5" t="s">
        <v>360</v>
      </c>
      <c r="AK37" s="97">
        <v>0.62203007999999993</v>
      </c>
      <c r="AL37" s="122"/>
      <c r="AM37" s="122"/>
      <c r="AN37" s="122"/>
      <c r="AO37" s="122"/>
      <c r="AP37" s="1"/>
      <c r="AQ37" s="97">
        <v>0.54427631999999992</v>
      </c>
      <c r="AR37" s="119"/>
      <c r="AS37" s="119"/>
      <c r="AT37" s="119"/>
      <c r="AU37" s="120"/>
      <c r="AV37" s="9"/>
      <c r="AW37" s="109"/>
    </row>
    <row r="38" spans="2:49" x14ac:dyDescent="0.25">
      <c r="B38" s="5" t="s">
        <v>354</v>
      </c>
      <c r="G38" s="6" t="s">
        <v>354</v>
      </c>
      <c r="L38" s="5" t="s">
        <v>354</v>
      </c>
      <c r="P38" s="5" t="s">
        <v>354</v>
      </c>
      <c r="U38" s="5" t="s">
        <v>354</v>
      </c>
      <c r="Z38" s="5" t="s">
        <v>354</v>
      </c>
      <c r="AK38" s="97">
        <v>0.77753760000000005</v>
      </c>
      <c r="AL38" s="122"/>
      <c r="AM38" s="122"/>
      <c r="AN38" s="122"/>
      <c r="AO38" s="122"/>
      <c r="AP38" s="1"/>
      <c r="AQ38" s="97">
        <v>0.58315319999999993</v>
      </c>
      <c r="AR38" s="119"/>
      <c r="AS38" s="120"/>
      <c r="AT38" s="119"/>
      <c r="AU38" s="120"/>
      <c r="AV38" s="9"/>
      <c r="AW38" s="109"/>
    </row>
    <row r="39" spans="2:49" x14ac:dyDescent="0.25">
      <c r="B39" s="4" t="s">
        <v>352</v>
      </c>
      <c r="C39" s="4" t="s">
        <v>338</v>
      </c>
      <c r="D39" s="4" t="s">
        <v>339</v>
      </c>
      <c r="E39" s="4" t="s">
        <v>353</v>
      </c>
      <c r="F39" s="4"/>
      <c r="G39" s="97" t="s">
        <v>352</v>
      </c>
      <c r="H39" s="4" t="s">
        <v>338</v>
      </c>
      <c r="I39" s="4" t="s">
        <v>339</v>
      </c>
      <c r="J39" s="4" t="s">
        <v>353</v>
      </c>
      <c r="L39" s="4" t="s">
        <v>352</v>
      </c>
      <c r="M39" s="4" t="s">
        <v>338</v>
      </c>
      <c r="N39" s="4" t="s">
        <v>339</v>
      </c>
      <c r="O39" s="4" t="s">
        <v>353</v>
      </c>
      <c r="P39" s="4" t="s">
        <v>352</v>
      </c>
      <c r="Q39" s="4" t="s">
        <v>338</v>
      </c>
      <c r="R39" s="4" t="s">
        <v>339</v>
      </c>
      <c r="S39" s="4" t="s">
        <v>353</v>
      </c>
      <c r="T39" s="4"/>
      <c r="U39" s="4" t="s">
        <v>352</v>
      </c>
      <c r="V39" s="4" t="s">
        <v>338</v>
      </c>
      <c r="W39" s="4" t="s">
        <v>339</v>
      </c>
      <c r="X39" s="4" t="s">
        <v>353</v>
      </c>
      <c r="Z39" s="4" t="s">
        <v>352</v>
      </c>
      <c r="AA39" s="4" t="s">
        <v>338</v>
      </c>
      <c r="AB39" s="4" t="s">
        <v>339</v>
      </c>
      <c r="AC39" s="4" t="s">
        <v>353</v>
      </c>
      <c r="AK39" s="97"/>
      <c r="AL39" s="1"/>
      <c r="AM39" s="1"/>
      <c r="AN39" s="1"/>
      <c r="AO39" s="1"/>
      <c r="AP39" s="1"/>
      <c r="AQ39" s="97">
        <v>0.62203008000000004</v>
      </c>
      <c r="AR39" s="119"/>
      <c r="AS39" s="120"/>
      <c r="AT39" s="121"/>
      <c r="AU39" s="120"/>
      <c r="AV39" s="9"/>
      <c r="AW39" s="109"/>
    </row>
    <row r="40" spans="2:49" x14ac:dyDescent="0.25">
      <c r="AK40" s="96"/>
      <c r="AL40" s="1"/>
      <c r="AM40" s="1"/>
      <c r="AN40" s="1"/>
      <c r="AO40" s="1"/>
      <c r="AP40" s="1"/>
      <c r="AQ40" s="97">
        <v>0.66090695999999993</v>
      </c>
      <c r="AR40" s="119"/>
      <c r="AS40" s="120"/>
      <c r="AT40" s="119"/>
      <c r="AU40" s="120"/>
      <c r="AW40" s="1"/>
    </row>
    <row r="41" spans="2:49" x14ac:dyDescent="0.25">
      <c r="AK41" s="96"/>
      <c r="AL41" s="1"/>
      <c r="AM41" s="1"/>
      <c r="AN41" s="1"/>
      <c r="AO41" s="1"/>
      <c r="AP41" s="1"/>
      <c r="AQ41" s="97">
        <v>0.85529136000000006</v>
      </c>
      <c r="AR41" s="119"/>
      <c r="AS41" s="120"/>
      <c r="AT41" s="119"/>
      <c r="AU41" s="120"/>
      <c r="AW41" s="1"/>
    </row>
    <row r="42" spans="2:49" x14ac:dyDescent="0.25">
      <c r="AK42" s="96"/>
      <c r="AL42" s="1"/>
      <c r="AM42" s="1"/>
      <c r="AN42" s="1"/>
      <c r="AO42" s="1"/>
      <c r="AP42" s="1"/>
      <c r="AQ42" s="97"/>
      <c r="AR42" s="9"/>
      <c r="AS42" s="9"/>
      <c r="AT42" s="9"/>
      <c r="AU42" s="9"/>
      <c r="AW42" s="1"/>
    </row>
    <row r="43" spans="2:49" x14ac:dyDescent="0.25">
      <c r="AK43" s="96"/>
      <c r="AL43" s="1"/>
      <c r="AM43" s="1"/>
      <c r="AN43" s="1"/>
      <c r="AO43" s="1"/>
      <c r="AP43" s="1"/>
      <c r="AQ43" s="123"/>
      <c r="AR43" s="9"/>
      <c r="AS43" s="9"/>
      <c r="AT43" s="9"/>
      <c r="AU43" s="9"/>
      <c r="AW43" s="1"/>
    </row>
    <row r="44" spans="2:49" x14ac:dyDescent="0.25">
      <c r="AK44" s="96"/>
      <c r="AL44" s="1"/>
      <c r="AM44" s="1"/>
      <c r="AN44" s="1"/>
      <c r="AO44" s="1"/>
      <c r="AP44" s="1"/>
      <c r="AQ44" s="97"/>
      <c r="AR44" s="9"/>
      <c r="AS44" s="9"/>
      <c r="AT44" s="9"/>
      <c r="AU44" s="9"/>
    </row>
    <row r="45" spans="2:49" x14ac:dyDescent="0.25">
      <c r="F45" s="4"/>
      <c r="AK45" s="96"/>
      <c r="AL45" s="1"/>
      <c r="AM45" s="1"/>
      <c r="AN45" s="1"/>
      <c r="AO45" s="1"/>
      <c r="AP45" s="1"/>
      <c r="AQ45" s="97"/>
      <c r="AR45" s="9"/>
      <c r="AS45" s="9"/>
      <c r="AT45" s="9"/>
      <c r="AU45" s="9"/>
    </row>
    <row r="46" spans="2:49" x14ac:dyDescent="0.25">
      <c r="AK46" s="96"/>
      <c r="AL46" s="1"/>
      <c r="AM46" s="1"/>
      <c r="AN46" s="1"/>
      <c r="AO46" s="1"/>
      <c r="AP46" s="1"/>
      <c r="AQ46" s="97"/>
      <c r="AR46" s="9"/>
      <c r="AS46" s="9"/>
      <c r="AT46" s="9"/>
      <c r="AU46" s="9"/>
    </row>
    <row r="47" spans="2:49" x14ac:dyDescent="0.25">
      <c r="AK47" s="96"/>
      <c r="AL47" s="1"/>
      <c r="AM47" s="1"/>
      <c r="AN47" s="1"/>
      <c r="AO47" s="1"/>
      <c r="AP47" s="1"/>
      <c r="AQ47" s="97"/>
      <c r="AR47" s="9"/>
      <c r="AS47" s="9"/>
      <c r="AT47" s="9"/>
      <c r="AU47" s="9"/>
    </row>
    <row r="50" spans="6:49" x14ac:dyDescent="0.25">
      <c r="AK50" s="4" t="s">
        <v>339</v>
      </c>
      <c r="AL50" s="4" t="s">
        <v>367</v>
      </c>
      <c r="AQ50" s="4" t="s">
        <v>339</v>
      </c>
      <c r="AR50" s="4" t="s">
        <v>367</v>
      </c>
      <c r="AS50" s="4"/>
      <c r="AT50" s="4"/>
      <c r="AU50" s="4"/>
    </row>
    <row r="51" spans="6:49" x14ac:dyDescent="0.25">
      <c r="F51" s="4"/>
      <c r="AK51" s="4" t="s">
        <v>345</v>
      </c>
      <c r="AL51" s="97">
        <v>0</v>
      </c>
      <c r="AM51" s="97">
        <v>10</v>
      </c>
      <c r="AN51" s="97">
        <v>20</v>
      </c>
      <c r="AO51" s="97">
        <v>27.6</v>
      </c>
      <c r="AP51" s="1"/>
      <c r="AQ51" s="4" t="s">
        <v>345</v>
      </c>
      <c r="AR51" s="97">
        <v>0</v>
      </c>
      <c r="AS51" s="97">
        <v>10</v>
      </c>
      <c r="AT51" s="97">
        <v>20</v>
      </c>
      <c r="AU51" s="97">
        <v>27.6</v>
      </c>
      <c r="AV51" s="97"/>
      <c r="AW51" s="97"/>
    </row>
    <row r="52" spans="6:49" x14ac:dyDescent="0.25">
      <c r="AK52" s="97">
        <v>0.31101503999999996</v>
      </c>
      <c r="AL52" s="122"/>
      <c r="AM52" s="122"/>
      <c r="AN52" s="122"/>
      <c r="AO52" s="122"/>
      <c r="AP52" s="1"/>
      <c r="AQ52" s="97">
        <v>0.31101504000000002</v>
      </c>
      <c r="AR52" s="120"/>
      <c r="AS52" s="120"/>
      <c r="AT52" s="120"/>
      <c r="AU52" s="120"/>
      <c r="AV52" s="9"/>
      <c r="AW52" s="9"/>
    </row>
    <row r="53" spans="6:49" x14ac:dyDescent="0.25">
      <c r="AK53" s="97">
        <v>0.62203007999999993</v>
      </c>
      <c r="AL53" s="122"/>
      <c r="AM53" s="122"/>
      <c r="AN53" s="122"/>
      <c r="AO53" s="122"/>
      <c r="AP53" s="1"/>
      <c r="AQ53" s="97">
        <v>0.54427631999999992</v>
      </c>
      <c r="AR53" s="120"/>
      <c r="AS53" s="120"/>
      <c r="AT53" s="120"/>
      <c r="AU53" s="120"/>
      <c r="AV53" s="9"/>
      <c r="AW53" s="9"/>
    </row>
    <row r="54" spans="6:49" x14ac:dyDescent="0.25">
      <c r="AK54" s="97">
        <v>0.77753760000000005</v>
      </c>
      <c r="AL54" s="122"/>
      <c r="AM54" s="122"/>
      <c r="AN54" s="119"/>
      <c r="AO54" s="119"/>
      <c r="AP54" s="1"/>
      <c r="AQ54" s="97">
        <v>0.58315319999999993</v>
      </c>
      <c r="AR54" s="120"/>
      <c r="AS54" s="120"/>
      <c r="AT54" s="120"/>
      <c r="AU54" s="120"/>
      <c r="AV54" s="9"/>
      <c r="AW54" s="9"/>
    </row>
    <row r="55" spans="6:49" x14ac:dyDescent="0.25">
      <c r="AK55" s="97"/>
      <c r="AL55" s="1"/>
      <c r="AN55" s="118"/>
      <c r="AO55" s="1"/>
      <c r="AQ55" s="97">
        <v>0.62203008000000004</v>
      </c>
      <c r="AR55" s="120"/>
      <c r="AS55" s="120"/>
      <c r="AT55" s="120"/>
      <c r="AU55" s="120"/>
      <c r="AV55" s="9"/>
      <c r="AW55" s="9"/>
    </row>
    <row r="56" spans="6:49" x14ac:dyDescent="0.25">
      <c r="AQ56" s="97">
        <v>0.66090695999999993</v>
      </c>
      <c r="AR56" s="120"/>
      <c r="AS56" s="120"/>
      <c r="AT56" s="120"/>
      <c r="AU56" s="120"/>
    </row>
    <row r="57" spans="6:49" x14ac:dyDescent="0.25">
      <c r="AQ57" s="97">
        <v>0.85529136000000006</v>
      </c>
      <c r="AR57" s="120"/>
      <c r="AS57" s="120"/>
      <c r="AT57" s="120"/>
      <c r="AU57" s="120"/>
    </row>
    <row r="58" spans="6:49" x14ac:dyDescent="0.25">
      <c r="AQ58" s="97"/>
      <c r="AR58" s="9"/>
      <c r="AS58" s="9"/>
      <c r="AT58" s="9"/>
      <c r="AU58" s="9"/>
    </row>
    <row r="59" spans="6:49" x14ac:dyDescent="0.25">
      <c r="AQ59" s="97"/>
      <c r="AR59" s="9"/>
      <c r="AS59" s="9"/>
      <c r="AT59" s="9"/>
      <c r="AU59" s="9"/>
    </row>
    <row r="60" spans="6:49" x14ac:dyDescent="0.25">
      <c r="AQ60" s="97"/>
      <c r="AR60" s="9"/>
      <c r="AS60" s="9"/>
      <c r="AT60" s="9"/>
      <c r="AU60" s="9"/>
    </row>
    <row r="61" spans="6:49" x14ac:dyDescent="0.25">
      <c r="AQ61" s="97"/>
      <c r="AR61" s="9"/>
      <c r="AS61" s="9"/>
      <c r="AT61" s="9"/>
      <c r="AU61" s="9"/>
    </row>
    <row r="62" spans="6:49" x14ac:dyDescent="0.25">
      <c r="AQ62" s="97"/>
      <c r="AR62" s="9"/>
      <c r="AS62" s="9"/>
      <c r="AT62" s="9"/>
      <c r="AU62" s="9"/>
    </row>
    <row r="63" spans="6:49" x14ac:dyDescent="0.25">
      <c r="AQ63" s="97"/>
      <c r="AR63" s="9"/>
      <c r="AS63" s="9"/>
      <c r="AT63" s="9"/>
      <c r="AU63" s="9"/>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Dynamic Test Matrix</vt:lpstr>
      <vt:lpstr>Configuration Notes</vt:lpstr>
      <vt:lpstr>Static Press P D-0001 to D-0015</vt:lpstr>
      <vt:lpstr>Static Press F D-0101 to D-0106</vt:lpstr>
      <vt:lpstr>Low Cen Pipe D-1002 to D-1055</vt:lpstr>
      <vt:lpstr>dbc-data-</vt:lpstr>
      <vt:lpstr>Low Cen Wing D-1102 to D-1147</vt:lpstr>
      <vt:lpstr>High Cen Wing D-1301 to D-1324</vt:lpstr>
      <vt:lpstr>Low Brid Wing D-XXXX to D-XXXX</vt:lpstr>
      <vt:lpstr>'Dynamic Test Matrix'!Print_Area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Swales</dc:creator>
  <cp:lastModifiedBy>Henry Swales</cp:lastModifiedBy>
  <cp:lastPrinted>2013-11-28T01:09:40Z</cp:lastPrinted>
  <dcterms:created xsi:type="dcterms:W3CDTF">2013-02-19T23:13:43Z</dcterms:created>
  <dcterms:modified xsi:type="dcterms:W3CDTF">2014-04-10T21:12:19Z</dcterms:modified>
</cp:coreProperties>
</file>